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lan\AppData\Local\Microsoft\Windows\INetCache\Content.Outlook\4OVAYK5A\"/>
    </mc:Choice>
  </mc:AlternateContent>
  <xr:revisionPtr revIDLastSave="0" documentId="13_ncr:1_{AACBE282-422B-4653-9159-C17CED343E07}" xr6:coauthVersionLast="45" xr6:coauthVersionMax="45" xr10:uidLastSave="{00000000-0000-0000-0000-000000000000}"/>
  <bookViews>
    <workbookView xWindow="-120" yWindow="-120" windowWidth="29040" windowHeight="15840" tabRatio="828" firstSheet="3" activeTab="3" xr2:uid="{00000000-000D-0000-FFFF-FFFF00000000}"/>
  </bookViews>
  <sheets>
    <sheet name="Allocations by GL" sheetId="13" state="hidden" r:id="rId1"/>
    <sheet name="20-21 Allocation Display" sheetId="7" state="hidden" r:id="rId2"/>
    <sheet name="20-21 Alloc Display (Complex)" sheetId="11" state="hidden" r:id="rId3"/>
    <sheet name="TC Allocations" sheetId="14" r:id="rId4"/>
    <sheet name="Workload Allocation 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Qtr1" localSheetId="2">#REF!</definedName>
    <definedName name="__Qtr1" localSheetId="0">#REF!</definedName>
    <definedName name="__Qtr1">#REF!</definedName>
    <definedName name="__Qtr2" localSheetId="2">#REF!</definedName>
    <definedName name="__Qtr2" localSheetId="0">#REF!</definedName>
    <definedName name="__Qtr2">#REF!</definedName>
    <definedName name="__Qtr3" localSheetId="2">#REF!</definedName>
    <definedName name="__Qtr3" localSheetId="0">#REF!</definedName>
    <definedName name="__Qtr3">#REF!</definedName>
    <definedName name="__Qtr4" localSheetId="2">#REF!</definedName>
    <definedName name="__Qtr4" localSheetId="0">#REF!</definedName>
    <definedName name="__Qtr4">#REF!</definedName>
    <definedName name="_xlnm._FilterDatabase" localSheetId="2" hidden="1">'20-21 Alloc Display (Complex)'!$AG$3:$AI$64</definedName>
    <definedName name="_xlnm._FilterDatabase" localSheetId="0" hidden="1">'Allocations by GL'!$A$5:$V$64</definedName>
    <definedName name="_Qtr1" localSheetId="2">#REF!</definedName>
    <definedName name="_Qtr1" localSheetId="0">#REF!</definedName>
    <definedName name="_Qtr1">#REF!</definedName>
    <definedName name="_Qtr2" localSheetId="2">#REF!</definedName>
    <definedName name="_Qtr2" localSheetId="0">#REF!</definedName>
    <definedName name="_Qtr2">#REF!</definedName>
    <definedName name="_Qtr3" localSheetId="2">#REF!</definedName>
    <definedName name="_Qtr3" localSheetId="0">#REF!</definedName>
    <definedName name="_Qtr3">#REF!</definedName>
    <definedName name="_Qtr4" localSheetId="2">#REF!</definedName>
    <definedName name="_Qtr4" localSheetId="0">#REF!</definedName>
    <definedName name="_Qtr4">#REF!</definedName>
    <definedName name="a" localSheetId="2">#REF!</definedName>
    <definedName name="a" localSheetId="0">#REF!</definedName>
    <definedName name="a">#REF!</definedName>
    <definedName name="ACCOUNTEDPERIODTYPE1" localSheetId="2">#REF!</definedName>
    <definedName name="ACCOUNTEDPERIODTYPE1" localSheetId="0">#REF!</definedName>
    <definedName name="ACCOUNTEDPERIODTYPE1">#REF!</definedName>
    <definedName name="ACCOUNTSEGMENT1" localSheetId="2">#REF!</definedName>
    <definedName name="ACCOUNTSEGMENT1" localSheetId="0">#REF!</definedName>
    <definedName name="ACCOUNTSEGMENT1">#REF!</definedName>
    <definedName name="APPSUSERNAME1" localSheetId="2">#REF!</definedName>
    <definedName name="APPSUSERNAME1" localSheetId="0">#REF!</definedName>
    <definedName name="APPSUSERNAME1">#REF!</definedName>
    <definedName name="base_fee_adjustment" localSheetId="2">#REF!</definedName>
    <definedName name="base_fee_adjustment" localSheetId="0">#REF!</definedName>
    <definedName name="base_fee_adjustment">#REF!</definedName>
    <definedName name="BUDGETCURRENCYCODE1" localSheetId="2">#REF!</definedName>
    <definedName name="BUDGETCURRENCYCODE1" localSheetId="0">#REF!</definedName>
    <definedName name="BUDGETCURRENCYCODE1">#REF!</definedName>
    <definedName name="BUDGETDECIMALPLACES1" localSheetId="2">#REF!</definedName>
    <definedName name="BUDGETDECIMALPLACES1" localSheetId="0">#REF!</definedName>
    <definedName name="BUDGETDECIMALPLACES1">#REF!</definedName>
    <definedName name="BUDGETENTITYID1" localSheetId="2">#REF!</definedName>
    <definedName name="BUDGETENTITYID1" localSheetId="0">#REF!</definedName>
    <definedName name="BUDGETENTITYID1">#REF!</definedName>
    <definedName name="BUDGETGRAPHCORRESPONDING1" localSheetId="2">#REF!</definedName>
    <definedName name="BUDGETGRAPHCORRESPONDING1" localSheetId="0">#REF!</definedName>
    <definedName name="BUDGETGRAPHCORRESPONDING1">#REF!</definedName>
    <definedName name="BUDGETGRAPHINCACTUALS1" localSheetId="2">#REF!</definedName>
    <definedName name="BUDGETGRAPHINCACTUALS1" localSheetId="0">#REF!</definedName>
    <definedName name="BUDGETGRAPHINCACTUALS1">#REF!</definedName>
    <definedName name="BUDGETGRAPHINCBUDGETS1" localSheetId="2">#REF!</definedName>
    <definedName name="BUDGETGRAPHINCBUDGETS1" localSheetId="0">#REF!</definedName>
    <definedName name="BUDGETGRAPHINCBUDGETS1">#REF!</definedName>
    <definedName name="BUDGETGRAPHINCTITLES1" localSheetId="2">#REF!</definedName>
    <definedName name="BUDGETGRAPHINCTITLES1" localSheetId="0">#REF!</definedName>
    <definedName name="BUDGETGRAPHINCTITLES1">#REF!</definedName>
    <definedName name="BUDGETGRAPHINCVARIANCES1" localSheetId="2">#REF!</definedName>
    <definedName name="BUDGETGRAPHINCVARIANCES1" localSheetId="0">#REF!</definedName>
    <definedName name="BUDGETGRAPHINCVARIANCES1">#REF!</definedName>
    <definedName name="BUDGETGRAPHSTYLE1" localSheetId="2">#REF!</definedName>
    <definedName name="BUDGETGRAPHSTYLE1" localSheetId="0">#REF!</definedName>
    <definedName name="BUDGETGRAPHSTYLE1">#REF!</definedName>
    <definedName name="BUDGETHEADINGSBACKCOLOUR1" localSheetId="2">#REF!</definedName>
    <definedName name="BUDGETHEADINGSBACKCOLOUR1" localSheetId="0">#REF!</definedName>
    <definedName name="BUDGETHEADINGSBACKCOLOUR1">#REF!</definedName>
    <definedName name="BUDGETHEADINGSFORECOLOUR1" localSheetId="2">#REF!</definedName>
    <definedName name="BUDGETHEADINGSFORECOLOUR1" localSheetId="0">#REF!</definedName>
    <definedName name="BUDGETHEADINGSFORECOLOUR1">#REF!</definedName>
    <definedName name="BUDGETNAME1" localSheetId="2">#REF!</definedName>
    <definedName name="BUDGETNAME1" localSheetId="0">#REF!</definedName>
    <definedName name="BUDGETNAME1">#REF!</definedName>
    <definedName name="BUDGETORG1" localSheetId="2">#REF!</definedName>
    <definedName name="BUDGETORG1" localSheetId="0">#REF!</definedName>
    <definedName name="BUDGETORG1">#REF!</definedName>
    <definedName name="BUDGETORGFROZEN1" localSheetId="2">#REF!</definedName>
    <definedName name="BUDGETORGFROZEN1" localSheetId="0">#REF!</definedName>
    <definedName name="BUDGETORGFROZEN1">#REF!</definedName>
    <definedName name="BUDGETOUTPUTOPTION1" localSheetId="2">#REF!</definedName>
    <definedName name="BUDGETOUTPUTOPTION1" localSheetId="0">#REF!</definedName>
    <definedName name="BUDGETOUTPUTOPTION1">#REF!</definedName>
    <definedName name="BUDGETPASSWORDREQUIREDFLAG1" localSheetId="2">#REF!</definedName>
    <definedName name="BUDGETPASSWORDREQUIREDFLAG1" localSheetId="0">#REF!</definedName>
    <definedName name="BUDGETPASSWORDREQUIREDFLAG1">#REF!</definedName>
    <definedName name="BUDGETSHOWCRITERIASHEET1" localSheetId="2">#REF!</definedName>
    <definedName name="BUDGETSHOWCRITERIASHEET1" localSheetId="0">#REF!</definedName>
    <definedName name="BUDGETSHOWCRITERIASHEET1">#REF!</definedName>
    <definedName name="BUDGETSTATUS1" localSheetId="2">#REF!</definedName>
    <definedName name="BUDGETSTATUS1" localSheetId="0">#REF!</definedName>
    <definedName name="BUDGETSTATUS1">#REF!</definedName>
    <definedName name="BUDGETTITLEBACKCOLOUR1" localSheetId="2">#REF!</definedName>
    <definedName name="BUDGETTITLEBACKCOLOUR1" localSheetId="0">#REF!</definedName>
    <definedName name="BUDGETTITLEBACKCOLOUR1">#REF!</definedName>
    <definedName name="BUDGETTITLEBORDERCOLOUR1" localSheetId="2">#REF!</definedName>
    <definedName name="BUDGETTITLEBORDERCOLOUR1" localSheetId="0">#REF!</definedName>
    <definedName name="BUDGETTITLEBORDERCOLOUR1">#REF!</definedName>
    <definedName name="BUDGETTITLEFORECOLOUR1" localSheetId="2">#REF!</definedName>
    <definedName name="BUDGETTITLEFORECOLOUR1" localSheetId="0">#REF!</definedName>
    <definedName name="BUDGETTITLEFORECOLOUR1">#REF!</definedName>
    <definedName name="BUDGETVALUESWIDTH1" localSheetId="2">#REF!</definedName>
    <definedName name="BUDGETVALUESWIDTH1" localSheetId="0">#REF!</definedName>
    <definedName name="BUDGETVALUESWIDTH1">#REF!</definedName>
    <definedName name="BUDGETVERSIONID1" localSheetId="2">#REF!</definedName>
    <definedName name="BUDGETVERSIONID1" localSheetId="0">#REF!</definedName>
    <definedName name="BUDGETVERSIONID1">#REF!</definedName>
    <definedName name="ccid" localSheetId="2">[1]Instructions!#REF!</definedName>
    <definedName name="ccid" localSheetId="0">[1]Instructions!#REF!</definedName>
    <definedName name="ccid">[1]Instructions!#REF!</definedName>
    <definedName name="CHARTOFACCOUNTSID1" localSheetId="2">#REF!</definedName>
    <definedName name="CHARTOFACCOUNTSID1" localSheetId="0">#REF!</definedName>
    <definedName name="CHARTOFACCOUNTSID1">#REF!</definedName>
    <definedName name="Code" localSheetId="0">'[2]Combo Box'!$D$2:$D$21</definedName>
    <definedName name="Code">'[3]Combo Box'!$D$2:$D$21</definedName>
    <definedName name="CONNECTSTRING1" localSheetId="2">#REF!</definedName>
    <definedName name="CONNECTSTRING1" localSheetId="0">#REF!</definedName>
    <definedName name="CONNECTSTRING1">#REF!</definedName>
    <definedName name="Copy_Area" localSheetId="2">#REF!</definedName>
    <definedName name="Copy_Area" localSheetId="0">#REF!</definedName>
    <definedName name="Copy_Area">#REF!</definedName>
    <definedName name="Court" localSheetId="0">'[2]Combo Box'!$B$2:$B$60</definedName>
    <definedName name="Court">'[3]Combo Box'!$B$2:$B$60</definedName>
    <definedName name="CourtList">[4]Code!$B$1:$B$59</definedName>
    <definedName name="CREATEGRAPH1" localSheetId="2">#REF!</definedName>
    <definedName name="CREATEGRAPH1" localSheetId="0">#REF!</definedName>
    <definedName name="CREATEGRAPH1">#REF!</definedName>
    <definedName name="Data" localSheetId="2">#REF!</definedName>
    <definedName name="Data" localSheetId="0">#REF!</definedName>
    <definedName name="Data">#REF!</definedName>
    <definedName name="DBNAME1" localSheetId="2">#REF!</definedName>
    <definedName name="DBNAME1" localSheetId="0">#REF!</definedName>
    <definedName name="DBNAME1">#REF!</definedName>
    <definedName name="DBUSERNAME1" localSheetId="2">#REF!</definedName>
    <definedName name="DBUSERNAME1" localSheetId="0">#REF!</definedName>
    <definedName name="DBUSERNAME1">#REF!</definedName>
    <definedName name="DELETELOGICTYPE1" localSheetId="2">#REF!</definedName>
    <definedName name="DELETELOGICTYPE1" localSheetId="0">#REF!</definedName>
    <definedName name="DELETELOGICTYPE1">#REF!</definedName>
    <definedName name="ENDPERIODNAME1" localSheetId="2">#REF!</definedName>
    <definedName name="ENDPERIODNAME1" localSheetId="0">#REF!</definedName>
    <definedName name="ENDPERIODNAME1">#REF!</definedName>
    <definedName name="ENDPERIODNUM1" localSheetId="2">#REF!</definedName>
    <definedName name="ENDPERIODNUM1" localSheetId="0">#REF!</definedName>
    <definedName name="ENDPERIODNUM1">#REF!</definedName>
    <definedName name="ENDPERIODYEAR1" localSheetId="2">#REF!</definedName>
    <definedName name="ENDPERIODYEAR1" localSheetId="0">#REF!</definedName>
    <definedName name="ENDPERIODYEAR1">#REF!</definedName>
    <definedName name="exp" localSheetId="0">[5]expenditure!$A$5:$G$62</definedName>
    <definedName name="exp">[5]expenditure!$A$5:$G$62</definedName>
    <definedName name="FFAPPCOLNAME1_1" localSheetId="2">#REF!</definedName>
    <definedName name="FFAPPCOLNAME1_1" localSheetId="0">#REF!</definedName>
    <definedName name="FFAPPCOLNAME1_1">#REF!</definedName>
    <definedName name="FFAPPCOLNAME2_1" localSheetId="2">#REF!</definedName>
    <definedName name="FFAPPCOLNAME2_1" localSheetId="0">#REF!</definedName>
    <definedName name="FFAPPCOLNAME2_1">#REF!</definedName>
    <definedName name="FFAPPCOLNAME3_1" localSheetId="2">#REF!</definedName>
    <definedName name="FFAPPCOLNAME3_1" localSheetId="0">#REF!</definedName>
    <definedName name="FFAPPCOLNAME3_1">#REF!</definedName>
    <definedName name="FFAPPCOLNAME4_1" localSheetId="2">#REF!</definedName>
    <definedName name="FFAPPCOLNAME4_1" localSheetId="0">#REF!</definedName>
    <definedName name="FFAPPCOLNAME4_1">#REF!</definedName>
    <definedName name="FFAPPCOLNAME5_1" localSheetId="2">#REF!</definedName>
    <definedName name="FFAPPCOLNAME5_1" localSheetId="0">#REF!</definedName>
    <definedName name="FFAPPCOLNAME5_1">#REF!</definedName>
    <definedName name="FFAPPCOLNAME6_1" localSheetId="2">#REF!</definedName>
    <definedName name="FFAPPCOLNAME6_1" localSheetId="0">#REF!</definedName>
    <definedName name="FFAPPCOLNAME6_1">#REF!</definedName>
    <definedName name="FFAPPCOLNAME7_1" localSheetId="2">#REF!</definedName>
    <definedName name="FFAPPCOLNAME7_1" localSheetId="0">#REF!</definedName>
    <definedName name="FFAPPCOLNAME7_1">#REF!</definedName>
    <definedName name="FFAPPCOLNAME8_1" localSheetId="2">#REF!</definedName>
    <definedName name="FFAPPCOLNAME8_1" localSheetId="0">#REF!</definedName>
    <definedName name="FFAPPCOLNAME8_1">#REF!</definedName>
    <definedName name="FFSEGDESC1_1" localSheetId="2">#REF!</definedName>
    <definedName name="FFSEGDESC1_1" localSheetId="0">#REF!</definedName>
    <definedName name="FFSEGDESC1_1">#REF!</definedName>
    <definedName name="FFSEGDESC2_1" localSheetId="2">#REF!</definedName>
    <definedName name="FFSEGDESC2_1" localSheetId="0">#REF!</definedName>
    <definedName name="FFSEGDESC2_1">#REF!</definedName>
    <definedName name="FFSEGDESC3_1" localSheetId="2">#REF!</definedName>
    <definedName name="FFSEGDESC3_1" localSheetId="0">#REF!</definedName>
    <definedName name="FFSEGDESC3_1">#REF!</definedName>
    <definedName name="FFSEGDESC4_1" localSheetId="2">#REF!</definedName>
    <definedName name="FFSEGDESC4_1" localSheetId="0">#REF!</definedName>
    <definedName name="FFSEGDESC4_1">#REF!</definedName>
    <definedName name="FFSEGDESC5_1" localSheetId="2">#REF!</definedName>
    <definedName name="FFSEGDESC5_1" localSheetId="0">#REF!</definedName>
    <definedName name="FFSEGDESC5_1">#REF!</definedName>
    <definedName name="FFSEGDESC6_1" localSheetId="2">#REF!</definedName>
    <definedName name="FFSEGDESC6_1" localSheetId="0">#REF!</definedName>
    <definedName name="FFSEGDESC6_1">#REF!</definedName>
    <definedName name="FFSEGDESC7_1" localSheetId="2">#REF!</definedName>
    <definedName name="FFSEGDESC7_1" localSheetId="0">#REF!</definedName>
    <definedName name="FFSEGDESC7_1">#REF!</definedName>
    <definedName name="FFSEGDESC8_1" localSheetId="2">#REF!</definedName>
    <definedName name="FFSEGDESC8_1" localSheetId="0">#REF!</definedName>
    <definedName name="FFSEGDESC8_1">#REF!</definedName>
    <definedName name="FFSEGMENT1_1" localSheetId="2">#REF!</definedName>
    <definedName name="FFSEGMENT1_1" localSheetId="0">#REF!</definedName>
    <definedName name="FFSEGMENT1_1">#REF!</definedName>
    <definedName name="FFSEGMENT2_1" localSheetId="2">#REF!</definedName>
    <definedName name="FFSEGMENT2_1" localSheetId="0">#REF!</definedName>
    <definedName name="FFSEGMENT2_1">#REF!</definedName>
    <definedName name="FFSEGMENT3_1" localSheetId="2">#REF!</definedName>
    <definedName name="FFSEGMENT3_1" localSheetId="0">#REF!</definedName>
    <definedName name="FFSEGMENT3_1">#REF!</definedName>
    <definedName name="FFSEGMENT4_1" localSheetId="2">#REF!</definedName>
    <definedName name="FFSEGMENT4_1" localSheetId="0">#REF!</definedName>
    <definedName name="FFSEGMENT4_1">#REF!</definedName>
    <definedName name="FFSEGMENT5_1" localSheetId="2">#REF!</definedName>
    <definedName name="FFSEGMENT5_1" localSheetId="0">#REF!</definedName>
    <definedName name="FFSEGMENT5_1">#REF!</definedName>
    <definedName name="FFSEGMENT6_1" localSheetId="2">#REF!</definedName>
    <definedName name="FFSEGMENT6_1" localSheetId="0">#REF!</definedName>
    <definedName name="FFSEGMENT6_1">#REF!</definedName>
    <definedName name="FFSEGMENT7_1" localSheetId="2">#REF!</definedName>
    <definedName name="FFSEGMENT7_1" localSheetId="0">#REF!</definedName>
    <definedName name="FFSEGMENT7_1">#REF!</definedName>
    <definedName name="FFSEGMENT8_1" localSheetId="2">#REF!</definedName>
    <definedName name="FFSEGMENT8_1" localSheetId="0">#REF!</definedName>
    <definedName name="FFSEGMENT8_1">#REF!</definedName>
    <definedName name="FFSEGSEPARATOR1" localSheetId="2">#REF!</definedName>
    <definedName name="FFSEGSEPARATOR1" localSheetId="0">#REF!</definedName>
    <definedName name="FFSEGSEPARATOR1">#REF!</definedName>
    <definedName name="FiscalYear" localSheetId="0">'[2]Combo Box'!$C$2:$C$9</definedName>
    <definedName name="FiscalYear">'[3]Combo Box'!$C$2:$C$9</definedName>
    <definedName name="FNDNAM1" localSheetId="2">#REF!</definedName>
    <definedName name="FNDNAM1" localSheetId="0">#REF!</definedName>
    <definedName name="FNDNAM1">#REF!</definedName>
    <definedName name="FNDUSERID1" localSheetId="2">#REF!</definedName>
    <definedName name="FNDUSERID1" localSheetId="0">#REF!</definedName>
    <definedName name="FNDUSERID1">#REF!</definedName>
    <definedName name="fte" localSheetId="2">#REF!</definedName>
    <definedName name="fte" localSheetId="0">#REF!</definedName>
    <definedName name="fte">#REF!</definedName>
    <definedName name="FUND" localSheetId="0">'[2]Combo Box'!$A$2:$A$5</definedName>
    <definedName name="FUND">'[3]Combo Box'!$A$2:$A$5</definedName>
    <definedName name="GWYUID1" localSheetId="2">#REF!</definedName>
    <definedName name="GWYUID1" localSheetId="0">#REF!</definedName>
    <definedName name="GWYUID1">#REF!</definedName>
    <definedName name="huntington" localSheetId="2">#REF!</definedName>
    <definedName name="huntington" localSheetId="0">#REF!</definedName>
    <definedName name="huntington">#REF!</definedName>
    <definedName name="Jeff___TC145B11" localSheetId="2">#REF!</definedName>
    <definedName name="Jeff___TC145B11" localSheetId="0">#REF!</definedName>
    <definedName name="Jeff___TC145B11">#REF!</definedName>
    <definedName name="Jeff___TC145B11_QueryA" localSheetId="2">#REF!</definedName>
    <definedName name="Jeff___TC145B11_QueryA" localSheetId="0">#REF!</definedName>
    <definedName name="Jeff___TC145B11_QueryA">#REF!</definedName>
    <definedName name="Jeff_121511a" localSheetId="2">#REF!</definedName>
    <definedName name="Jeff_121511a" localSheetId="0">#REF!</definedName>
    <definedName name="Jeff_121511a">#REF!</definedName>
    <definedName name="method2" localSheetId="2">#REF!</definedName>
    <definedName name="method2" localSheetId="0">#REF!</definedName>
    <definedName name="method2">#REF!</definedName>
    <definedName name="NOOFFFSEGMENTS1" localSheetId="2">#REF!</definedName>
    <definedName name="NOOFFFSEGMENTS1" localSheetId="0">#REF!</definedName>
    <definedName name="NOOFFFSEGMENTS1">#REF!</definedName>
    <definedName name="NOOFPERIODS1" localSheetId="2">#REF!</definedName>
    <definedName name="NOOFPERIODS1" localSheetId="0">#REF!</definedName>
    <definedName name="NOOFPERIODS1">#REF!</definedName>
    <definedName name="oee" localSheetId="0">[5]OEE!$B$4:$C$7</definedName>
    <definedName name="oee">[5]OEE!$B$4:$C$7</definedName>
    <definedName name="oee_all" localSheetId="0">[5]OEE!$B$45:$C$48</definedName>
    <definedName name="oee_all">[5]OEE!$B$45:$C$48</definedName>
    <definedName name="oee_noneed" localSheetId="0">[5]OEE!$B$12:$C$15</definedName>
    <definedName name="oee_noneed">[5]OEE!$B$12:$C$15</definedName>
    <definedName name="PERIODSETNAME1" localSheetId="2">#REF!</definedName>
    <definedName name="PERIODSETNAME1" localSheetId="0">#REF!</definedName>
    <definedName name="PERIODSETNAME1">#REF!</definedName>
    <definedName name="PERIODYEAR1" localSheetId="2">#REF!</definedName>
    <definedName name="PERIODYEAR1" localSheetId="0">#REF!</definedName>
    <definedName name="PERIODYEAR1">#REF!</definedName>
    <definedName name="_xlnm.Print_Area" localSheetId="2">'20-21 Alloc Display (Complex)'!$A$1:$BH$64</definedName>
    <definedName name="_xlnm.Print_Area" localSheetId="1">'20-21 Allocation Display'!$A$1:$AS$65</definedName>
    <definedName name="_xlnm.Print_Area" localSheetId="0">'Allocations by GL'!$A$1:$X$63</definedName>
    <definedName name="_xlnm.Print_Area" localSheetId="3">'TC Allocations'!$A$1:$AK$65</definedName>
    <definedName name="_xlnm.Print_Area" localSheetId="4">'Workload Allocation '!$A$1:$AH$64</definedName>
    <definedName name="Print_Area_MI" localSheetId="2">#REF!</definedName>
    <definedName name="Print_Area_MI" localSheetId="0">#REF!</definedName>
    <definedName name="Print_Area_MI">#REF!</definedName>
    <definedName name="_xlnm.Print_Titles" localSheetId="2">'20-21 Alloc Display (Complex)'!$A:$B,'20-21 Alloc Display (Complex)'!$1:$4</definedName>
    <definedName name="_xlnm.Print_Titles" localSheetId="1">'20-21 Allocation Display'!$A:$A,'20-21 Allocation Display'!$1:$3</definedName>
    <definedName name="_xlnm.Print_Titles" localSheetId="0">'Allocations by GL'!$A:$A,'Allocations by GL'!$1:$4</definedName>
    <definedName name="_xlnm.Print_Titles" localSheetId="3">'TC Allocations'!$A:$A</definedName>
    <definedName name="_xlnm.Print_Titles" localSheetId="4">'Workload Allocation '!$A:$A</definedName>
    <definedName name="q" localSheetId="2">'[6]TC145 Template 20140101'!#REF!</definedName>
    <definedName name="q" localSheetId="0">'[6]TC145 Template 20140101'!#REF!</definedName>
    <definedName name="q">'[6]TC145 Template 20140101'!#REF!</definedName>
    <definedName name="QtrAll" localSheetId="2">#REF!</definedName>
    <definedName name="QtrAll" localSheetId="0">#REF!</definedName>
    <definedName name="QtrAll">#REF!</definedName>
    <definedName name="READONLYBACKCOLOUR1" localSheetId="2">#REF!</definedName>
    <definedName name="READONLYBACKCOLOUR1" localSheetId="0">#REF!</definedName>
    <definedName name="READONLYBACKCOLOUR1">#REF!</definedName>
    <definedName name="READWRITEBACKCOLOUR1" localSheetId="2">#REF!</definedName>
    <definedName name="READWRITEBACKCOLOUR1" localSheetId="0">#REF!</definedName>
    <definedName name="READWRITEBACKCOLOUR1">#REF!</definedName>
    <definedName name="Recover" localSheetId="2">[7]Macro1!$A$76</definedName>
    <definedName name="Recover" localSheetId="1">[7]Macro1!$A$76</definedName>
    <definedName name="Recover" localSheetId="0">[7]Macro1!$A$76</definedName>
    <definedName name="Recover">[7]Macro1!$A$76</definedName>
    <definedName name="ReductionType" localSheetId="0">'[8]Combo Box'!$A$2:$A$5</definedName>
    <definedName name="ReductionType">'[8]Combo Box'!$A$2:$A$5</definedName>
    <definedName name="REQUIREBUDGETJOURNALSFLAG1" localSheetId="2">#REF!</definedName>
    <definedName name="REQUIREBUDGETJOURNALSFLAG1" localSheetId="0">#REF!</definedName>
    <definedName name="REQUIREBUDGETJOURNALSFLAG1">#REF!</definedName>
    <definedName name="RESPONSIBILITYAPPLICATIONID1" localSheetId="2">#REF!</definedName>
    <definedName name="RESPONSIBILITYAPPLICATIONID1" localSheetId="0">#REF!</definedName>
    <definedName name="RESPONSIBILITYAPPLICATIONID1">#REF!</definedName>
    <definedName name="RESPONSIBILITYID1" localSheetId="2">#REF!</definedName>
    <definedName name="RESPONSIBILITYID1" localSheetId="0">#REF!</definedName>
    <definedName name="RESPONSIBILITYID1">#REF!</definedName>
    <definedName name="RESPONSIBILITYNAME1" localSheetId="2">#REF!</definedName>
    <definedName name="RESPONSIBILITYNAME1" localSheetId="0">#REF!</definedName>
    <definedName name="RESPONSIBILITYNAME1">#REF!</definedName>
    <definedName name="ROWSTOUPLOAD1" localSheetId="2">#REF!</definedName>
    <definedName name="ROWSTOUPLOAD1" localSheetId="0">#REF!</definedName>
    <definedName name="ROWSTOUPLOAD1">#REF!</definedName>
    <definedName name="SEG1_DIRECTION1" localSheetId="2">#REF!</definedName>
    <definedName name="SEG1_DIRECTION1" localSheetId="0">#REF!</definedName>
    <definedName name="SEG1_DIRECTION1">#REF!</definedName>
    <definedName name="SEG1_FROM1" localSheetId="2">#REF!</definedName>
    <definedName name="SEG1_FROM1" localSheetId="0">#REF!</definedName>
    <definedName name="SEG1_FROM1">#REF!</definedName>
    <definedName name="SEG1_SORT1" localSheetId="2">#REF!</definedName>
    <definedName name="SEG1_SORT1" localSheetId="0">#REF!</definedName>
    <definedName name="SEG1_SORT1">#REF!</definedName>
    <definedName name="SEG1_TO1" localSheetId="2">#REF!</definedName>
    <definedName name="SEG1_TO1" localSheetId="0">#REF!</definedName>
    <definedName name="SEG1_TO1">#REF!</definedName>
    <definedName name="SEG2_DIRECTION1" localSheetId="2">#REF!</definedName>
    <definedName name="SEG2_DIRECTION1" localSheetId="0">#REF!</definedName>
    <definedName name="SEG2_DIRECTION1">#REF!</definedName>
    <definedName name="SEG2_FROM1" localSheetId="2">#REF!</definedName>
    <definedName name="SEG2_FROM1" localSheetId="0">#REF!</definedName>
    <definedName name="SEG2_FROM1">#REF!</definedName>
    <definedName name="SEG2_SORT1" localSheetId="2">#REF!</definedName>
    <definedName name="SEG2_SORT1" localSheetId="0">#REF!</definedName>
    <definedName name="SEG2_SORT1">#REF!</definedName>
    <definedName name="SEG2_TO1" localSheetId="2">#REF!</definedName>
    <definedName name="SEG2_TO1" localSheetId="0">#REF!</definedName>
    <definedName name="SEG2_TO1">#REF!</definedName>
    <definedName name="SEG3_DIRECTION1" localSheetId="2">#REF!</definedName>
    <definedName name="SEG3_DIRECTION1" localSheetId="0">#REF!</definedName>
    <definedName name="SEG3_DIRECTION1">#REF!</definedName>
    <definedName name="SEG3_FROM1" localSheetId="2">#REF!</definedName>
    <definedName name="SEG3_FROM1" localSheetId="0">#REF!</definedName>
    <definedName name="SEG3_FROM1">#REF!</definedName>
    <definedName name="SEG3_SORT1" localSheetId="2">#REF!</definedName>
    <definedName name="SEG3_SORT1" localSheetId="0">#REF!</definedName>
    <definedName name="SEG3_SORT1">#REF!</definedName>
    <definedName name="SEG3_TO1" localSheetId="2">#REF!</definedName>
    <definedName name="SEG3_TO1" localSheetId="0">#REF!</definedName>
    <definedName name="SEG3_TO1">#REF!</definedName>
    <definedName name="SEG4_DIRECTION1" localSheetId="2">#REF!</definedName>
    <definedName name="SEG4_DIRECTION1" localSheetId="0">#REF!</definedName>
    <definedName name="SEG4_DIRECTION1">#REF!</definedName>
    <definedName name="SEG4_FROM1" localSheetId="2">#REF!</definedName>
    <definedName name="SEG4_FROM1" localSheetId="0">#REF!</definedName>
    <definedName name="SEG4_FROM1">#REF!</definedName>
    <definedName name="SEG4_SORT1" localSheetId="2">#REF!</definedName>
    <definedName name="SEG4_SORT1" localSheetId="0">#REF!</definedName>
    <definedName name="SEG4_SORT1">#REF!</definedName>
    <definedName name="SEG4_TO1" localSheetId="2">#REF!</definedName>
    <definedName name="SEG4_TO1" localSheetId="0">#REF!</definedName>
    <definedName name="SEG4_TO1">#REF!</definedName>
    <definedName name="SEG5_DIRECTION1" localSheetId="2">#REF!</definedName>
    <definedName name="SEG5_DIRECTION1" localSheetId="0">#REF!</definedName>
    <definedName name="SEG5_DIRECTION1">#REF!</definedName>
    <definedName name="SEG5_FROM1" localSheetId="2">#REF!</definedName>
    <definedName name="SEG5_FROM1" localSheetId="0">#REF!</definedName>
    <definedName name="SEG5_FROM1">#REF!</definedName>
    <definedName name="SEG5_SORT1" localSheetId="2">#REF!</definedName>
    <definedName name="SEG5_SORT1" localSheetId="0">#REF!</definedName>
    <definedName name="SEG5_SORT1">#REF!</definedName>
    <definedName name="SEG5_TO1" localSheetId="2">#REF!</definedName>
    <definedName name="SEG5_TO1" localSheetId="0">#REF!</definedName>
    <definedName name="SEG5_TO1">#REF!</definedName>
    <definedName name="SEG6_DIRECTION1" localSheetId="2">#REF!</definedName>
    <definedName name="SEG6_DIRECTION1" localSheetId="0">#REF!</definedName>
    <definedName name="SEG6_DIRECTION1">#REF!</definedName>
    <definedName name="SEG6_FROM1" localSheetId="2">#REF!</definedName>
    <definedName name="SEG6_FROM1" localSheetId="0">#REF!</definedName>
    <definedName name="SEG6_FROM1">#REF!</definedName>
    <definedName name="SEG6_SORT1" localSheetId="2">#REF!</definedName>
    <definedName name="SEG6_SORT1" localSheetId="0">#REF!</definedName>
    <definedName name="SEG6_SORT1">#REF!</definedName>
    <definedName name="SEG6_TO1" localSheetId="2">#REF!</definedName>
    <definedName name="SEG6_TO1" localSheetId="0">#REF!</definedName>
    <definedName name="SEG6_TO1">#REF!</definedName>
    <definedName name="SEG7_DIRECTION1" localSheetId="2">#REF!</definedName>
    <definedName name="SEG7_DIRECTION1" localSheetId="0">#REF!</definedName>
    <definedName name="SEG7_DIRECTION1">#REF!</definedName>
    <definedName name="SEG7_FROM1" localSheetId="2">#REF!</definedName>
    <definedName name="SEG7_FROM1" localSheetId="0">#REF!</definedName>
    <definedName name="SEG7_FROM1">#REF!</definedName>
    <definedName name="SEG7_SORT1" localSheetId="2">#REF!</definedName>
    <definedName name="SEG7_SORT1" localSheetId="0">#REF!</definedName>
    <definedName name="SEG7_SORT1">#REF!</definedName>
    <definedName name="SEG7_TO1" localSheetId="2">#REF!</definedName>
    <definedName name="SEG7_TO1" localSheetId="0">#REF!</definedName>
    <definedName name="SEG7_TO1">#REF!</definedName>
    <definedName name="SEG8_DIRECTION1" localSheetId="2">#REF!</definedName>
    <definedName name="SEG8_DIRECTION1" localSheetId="0">#REF!</definedName>
    <definedName name="SEG8_DIRECTION1">#REF!</definedName>
    <definedName name="SEG8_FROM1" localSheetId="2">#REF!</definedName>
    <definedName name="SEG8_FROM1" localSheetId="0">#REF!</definedName>
    <definedName name="SEG8_FROM1">#REF!</definedName>
    <definedName name="SEG8_SORT1" localSheetId="2">#REF!</definedName>
    <definedName name="SEG8_SORT1" localSheetId="0">#REF!</definedName>
    <definedName name="SEG8_SORT1">#REF!</definedName>
    <definedName name="SEG8_TO1" localSheetId="2">#REF!</definedName>
    <definedName name="SEG8_TO1" localSheetId="0">#REF!</definedName>
    <definedName name="SEG8_TO1">#REF!</definedName>
    <definedName name="SETOFBOOKSID1" localSheetId="2">#REF!</definedName>
    <definedName name="SETOFBOOKSID1" localSheetId="0">#REF!</definedName>
    <definedName name="SETOFBOOKSID1">#REF!</definedName>
    <definedName name="SETOFBOOKSNAME1" localSheetId="2">#REF!</definedName>
    <definedName name="SETOFBOOKSNAME1" localSheetId="0">#REF!</definedName>
    <definedName name="SETOFBOOKSNAME1">#REF!</definedName>
    <definedName name="STARTBUDGETPOST1" localSheetId="2">#REF!</definedName>
    <definedName name="STARTBUDGETPOST1" localSheetId="0">#REF!</definedName>
    <definedName name="STARTBUDGETPOST1">#REF!</definedName>
    <definedName name="STARTPERIODNAME1" localSheetId="2">#REF!</definedName>
    <definedName name="STARTPERIODNAME1" localSheetId="0">#REF!</definedName>
    <definedName name="STARTPERIODNAME1">#REF!</definedName>
    <definedName name="STARTPERIODNUM1" localSheetId="2">#REF!</definedName>
    <definedName name="STARTPERIODNUM1" localSheetId="0">#REF!</definedName>
    <definedName name="STARTPERIODNUM1">#REF!</definedName>
    <definedName name="STARTPERIODYEAR1" localSheetId="2">#REF!</definedName>
    <definedName name="STARTPERIODYEAR1" localSheetId="0">#REF!</definedName>
    <definedName name="STARTPERIODYEAR1">#REF!</definedName>
    <definedName name="SuperiorCourt">'[9]TC-145 Template'!$W$1</definedName>
    <definedName name="TableName">"Dummy"</definedName>
    <definedName name="UPDATELOGICTYPE1" localSheetId="2">#REF!</definedName>
    <definedName name="UPDATELOGICTYPE1" localSheetId="0">#REF!</definedName>
    <definedName name="UPDATELOGICTYPE1">#REF!</definedName>
    <definedName name="xxx" localSheetId="0">[10]Code!$F$1</definedName>
    <definedName name="xxx">[11]Code!$F$1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6" i="14" l="1"/>
  <c r="AB6" i="14"/>
  <c r="U6" i="14"/>
  <c r="N6" i="14"/>
  <c r="J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" i="14"/>
  <c r="AG6" i="14"/>
  <c r="J48" i="14"/>
  <c r="H65" i="14"/>
  <c r="Y5" i="15"/>
  <c r="Y6" i="15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44" i="15"/>
  <c r="Y45" i="15"/>
  <c r="Y46" i="15"/>
  <c r="Y47" i="15"/>
  <c r="Y48" i="15"/>
  <c r="Y49" i="15"/>
  <c r="Y50" i="15"/>
  <c r="Y51" i="15"/>
  <c r="Y52" i="15"/>
  <c r="Y53" i="15"/>
  <c r="Y54" i="15"/>
  <c r="Y55" i="15"/>
  <c r="Y56" i="15"/>
  <c r="Y57" i="15"/>
  <c r="Y58" i="15"/>
  <c r="Y59" i="15"/>
  <c r="Y60" i="15"/>
  <c r="Y61" i="15"/>
  <c r="Y62" i="15"/>
  <c r="J62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3" i="14"/>
  <c r="J64" i="14"/>
  <c r="R24" i="14"/>
  <c r="R65" i="14"/>
  <c r="D65" i="14"/>
  <c r="J24" i="14"/>
  <c r="Q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Q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" i="14"/>
  <c r="X6" i="15"/>
  <c r="X7" i="15"/>
  <c r="X8" i="15"/>
  <c r="X9" i="15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5" i="15"/>
  <c r="X46" i="15"/>
  <c r="X47" i="15"/>
  <c r="X48" i="15"/>
  <c r="X49" i="15"/>
  <c r="X50" i="15"/>
  <c r="X51" i="15"/>
  <c r="X52" i="15"/>
  <c r="X53" i="15"/>
  <c r="X54" i="15"/>
  <c r="X55" i="15"/>
  <c r="X56" i="15"/>
  <c r="X57" i="15"/>
  <c r="X58" i="15"/>
  <c r="X59" i="15"/>
  <c r="X60" i="15"/>
  <c r="X61" i="15"/>
  <c r="X62" i="15"/>
  <c r="X63" i="15"/>
  <c r="Y63" i="15"/>
  <c r="Y64" i="15"/>
  <c r="X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36" i="15"/>
  <c r="V37" i="15"/>
  <c r="V38" i="15"/>
  <c r="V39" i="15"/>
  <c r="V40" i="15"/>
  <c r="V41" i="15"/>
  <c r="V42" i="15"/>
  <c r="V43" i="15"/>
  <c r="V44" i="15"/>
  <c r="V45" i="15"/>
  <c r="V46" i="15"/>
  <c r="V47" i="15"/>
  <c r="V48" i="15"/>
  <c r="V49" i="15"/>
  <c r="V50" i="15"/>
  <c r="V51" i="15"/>
  <c r="V52" i="15"/>
  <c r="V53" i="15"/>
  <c r="V54" i="15"/>
  <c r="V55" i="15"/>
  <c r="V56" i="15"/>
  <c r="V57" i="15"/>
  <c r="V58" i="15"/>
  <c r="V59" i="15"/>
  <c r="V60" i="15"/>
  <c r="V61" i="15"/>
  <c r="V62" i="15"/>
  <c r="V63" i="15"/>
  <c r="V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5" i="15"/>
  <c r="E6" i="15"/>
  <c r="F6" i="15"/>
  <c r="E7" i="15"/>
  <c r="F7" i="15"/>
  <c r="E8" i="15"/>
  <c r="F8" i="15"/>
  <c r="E9" i="15"/>
  <c r="F9" i="15"/>
  <c r="E10" i="15"/>
  <c r="F10" i="15"/>
  <c r="E11" i="15"/>
  <c r="F11" i="15"/>
  <c r="E12" i="15"/>
  <c r="F12" i="15"/>
  <c r="E13" i="15"/>
  <c r="F13" i="15"/>
  <c r="E14" i="15"/>
  <c r="F14" i="15"/>
  <c r="E15" i="15"/>
  <c r="F15" i="15"/>
  <c r="E16" i="15"/>
  <c r="F16" i="15"/>
  <c r="E17" i="15"/>
  <c r="F17" i="15"/>
  <c r="E18" i="15"/>
  <c r="F18" i="15"/>
  <c r="E19" i="15"/>
  <c r="F19" i="15"/>
  <c r="E20" i="15"/>
  <c r="F20" i="15"/>
  <c r="E21" i="15"/>
  <c r="F21" i="15"/>
  <c r="E22" i="15"/>
  <c r="F22" i="15"/>
  <c r="E23" i="15"/>
  <c r="F23" i="15"/>
  <c r="E24" i="15"/>
  <c r="F24" i="15"/>
  <c r="E25" i="15"/>
  <c r="F25" i="15"/>
  <c r="E26" i="15"/>
  <c r="F26" i="15"/>
  <c r="E27" i="15"/>
  <c r="F27" i="15"/>
  <c r="E28" i="15"/>
  <c r="F28" i="15"/>
  <c r="E29" i="15"/>
  <c r="F29" i="15"/>
  <c r="E30" i="15"/>
  <c r="F30" i="15"/>
  <c r="E31" i="15"/>
  <c r="F31" i="15"/>
  <c r="E32" i="15"/>
  <c r="F32" i="15"/>
  <c r="E33" i="15"/>
  <c r="F33" i="15"/>
  <c r="E34" i="15"/>
  <c r="F34" i="15"/>
  <c r="E35" i="15"/>
  <c r="F35" i="15"/>
  <c r="E36" i="15"/>
  <c r="F36" i="15"/>
  <c r="E37" i="15"/>
  <c r="F37" i="15"/>
  <c r="E38" i="15"/>
  <c r="F38" i="15"/>
  <c r="E39" i="15"/>
  <c r="F39" i="15"/>
  <c r="E40" i="15"/>
  <c r="F40" i="15"/>
  <c r="E41" i="15"/>
  <c r="F41" i="15"/>
  <c r="E42" i="15"/>
  <c r="F42" i="15"/>
  <c r="E43" i="15"/>
  <c r="F43" i="15"/>
  <c r="E44" i="15"/>
  <c r="F44" i="15"/>
  <c r="E45" i="15"/>
  <c r="F45" i="15"/>
  <c r="E46" i="15"/>
  <c r="F46" i="15"/>
  <c r="E47" i="15"/>
  <c r="F47" i="15"/>
  <c r="E48" i="15"/>
  <c r="F48" i="15"/>
  <c r="E49" i="15"/>
  <c r="F49" i="15"/>
  <c r="E50" i="15"/>
  <c r="F50" i="15"/>
  <c r="E51" i="15"/>
  <c r="F51" i="15"/>
  <c r="E52" i="15"/>
  <c r="F52" i="15"/>
  <c r="E53" i="15"/>
  <c r="F53" i="15"/>
  <c r="E54" i="15"/>
  <c r="F54" i="15"/>
  <c r="E55" i="15"/>
  <c r="F55" i="15"/>
  <c r="E56" i="15"/>
  <c r="F56" i="15"/>
  <c r="E57" i="15"/>
  <c r="F57" i="15"/>
  <c r="E58" i="15"/>
  <c r="F58" i="15"/>
  <c r="E59" i="15"/>
  <c r="F59" i="15"/>
  <c r="E60" i="15"/>
  <c r="F60" i="15"/>
  <c r="E61" i="15"/>
  <c r="F61" i="15"/>
  <c r="E62" i="15"/>
  <c r="F62" i="15"/>
  <c r="E63" i="15"/>
  <c r="F63" i="15"/>
  <c r="F5" i="15"/>
  <c r="E5" i="15"/>
  <c r="U6" i="15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59" i="15"/>
  <c r="U60" i="15"/>
  <c r="U61" i="15"/>
  <c r="U62" i="15"/>
  <c r="U63" i="15"/>
  <c r="U5" i="15"/>
  <c r="AG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38" i="14"/>
  <c r="AG39" i="14"/>
  <c r="AG40" i="14"/>
  <c r="AG41" i="14"/>
  <c r="AG42" i="14"/>
  <c r="AG43" i="14"/>
  <c r="AG44" i="14"/>
  <c r="AG45" i="14"/>
  <c r="AG46" i="14"/>
  <c r="AG47" i="14"/>
  <c r="AG48" i="14"/>
  <c r="AG49" i="14"/>
  <c r="AG50" i="14"/>
  <c r="AG51" i="14"/>
  <c r="AG52" i="14"/>
  <c r="AG53" i="14"/>
  <c r="AG54" i="14"/>
  <c r="AG55" i="14"/>
  <c r="AG56" i="14"/>
  <c r="AG57" i="14"/>
  <c r="AG58" i="14"/>
  <c r="AG59" i="14"/>
  <c r="AG60" i="14"/>
  <c r="AG61" i="14"/>
  <c r="AG62" i="14"/>
  <c r="AG63" i="14"/>
  <c r="AG64" i="14"/>
  <c r="O5" i="15"/>
  <c r="AK65" i="14"/>
  <c r="AG65" i="14"/>
  <c r="T65" i="14"/>
  <c r="S65" i="14"/>
  <c r="AE65" i="14"/>
  <c r="AD65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J65" i="14"/>
  <c r="AG64" i="15"/>
  <c r="X64" i="15"/>
  <c r="W64" i="15"/>
  <c r="V64" i="15"/>
  <c r="U64" i="15"/>
  <c r="T64" i="15"/>
  <c r="S64" i="15"/>
  <c r="R64" i="15"/>
  <c r="N64" i="15"/>
  <c r="M64" i="15"/>
  <c r="L64" i="15"/>
  <c r="K64" i="15"/>
  <c r="J64" i="15"/>
  <c r="F64" i="15"/>
  <c r="E64" i="15"/>
  <c r="Z63" i="15"/>
  <c r="AA63" i="15"/>
  <c r="AA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AC50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AC6" i="15"/>
  <c r="O6" i="15"/>
  <c r="AF65" i="14"/>
  <c r="L65" i="14"/>
  <c r="G65" i="14"/>
  <c r="M65" i="14"/>
  <c r="I65" i="14"/>
  <c r="Z65" i="14"/>
  <c r="Y65" i="14"/>
  <c r="C65" i="14"/>
  <c r="C14" i="15"/>
  <c r="H14" i="15"/>
  <c r="Q14" i="15"/>
  <c r="Z14" i="15"/>
  <c r="C26" i="15"/>
  <c r="H26" i="15"/>
  <c r="Q26" i="15"/>
  <c r="Z26" i="15"/>
  <c r="C34" i="15"/>
  <c r="H34" i="15"/>
  <c r="Q34" i="15"/>
  <c r="Z34" i="15"/>
  <c r="C42" i="15"/>
  <c r="H42" i="15"/>
  <c r="Q42" i="15"/>
  <c r="Z42" i="15"/>
  <c r="C46" i="15"/>
  <c r="H46" i="15"/>
  <c r="Q46" i="15"/>
  <c r="Z46" i="15"/>
  <c r="C54" i="15"/>
  <c r="H54" i="15"/>
  <c r="Q54" i="15"/>
  <c r="Z54" i="15"/>
  <c r="C58" i="15"/>
  <c r="H58" i="15"/>
  <c r="Q58" i="15"/>
  <c r="Z58" i="15"/>
  <c r="C62" i="15"/>
  <c r="H62" i="15"/>
  <c r="Q62" i="15"/>
  <c r="Z62" i="15"/>
  <c r="C10" i="15"/>
  <c r="H10" i="15"/>
  <c r="Q10" i="15"/>
  <c r="Z10" i="15"/>
  <c r="C18" i="15"/>
  <c r="H18" i="15"/>
  <c r="Q18" i="15"/>
  <c r="Z18" i="15"/>
  <c r="C30" i="15"/>
  <c r="H30" i="15"/>
  <c r="Q30" i="15"/>
  <c r="Z30" i="15"/>
  <c r="C7" i="15"/>
  <c r="H7" i="15"/>
  <c r="Q7" i="15"/>
  <c r="Z7" i="15"/>
  <c r="C11" i="15"/>
  <c r="H11" i="15"/>
  <c r="Q11" i="15"/>
  <c r="Z11" i="15"/>
  <c r="C15" i="15"/>
  <c r="H15" i="15"/>
  <c r="Q15" i="15"/>
  <c r="Z15" i="15"/>
  <c r="C19" i="15"/>
  <c r="H19" i="15"/>
  <c r="Q19" i="15"/>
  <c r="Z19" i="15"/>
  <c r="C23" i="15"/>
  <c r="H23" i="15"/>
  <c r="Q23" i="15"/>
  <c r="Z23" i="15"/>
  <c r="C27" i="15"/>
  <c r="H27" i="15"/>
  <c r="Q27" i="15"/>
  <c r="Z27" i="15"/>
  <c r="C31" i="15"/>
  <c r="H31" i="15"/>
  <c r="Q31" i="15"/>
  <c r="Z31" i="15"/>
  <c r="C35" i="15"/>
  <c r="H35" i="15"/>
  <c r="Q35" i="15"/>
  <c r="Z35" i="15"/>
  <c r="C39" i="15"/>
  <c r="H39" i="15"/>
  <c r="Q39" i="15"/>
  <c r="Z39" i="15"/>
  <c r="C43" i="15"/>
  <c r="H43" i="15"/>
  <c r="Q43" i="15"/>
  <c r="Z43" i="15"/>
  <c r="C47" i="15"/>
  <c r="H47" i="15"/>
  <c r="Q47" i="15"/>
  <c r="Z47" i="15"/>
  <c r="C51" i="15"/>
  <c r="H51" i="15"/>
  <c r="Q51" i="15"/>
  <c r="Z51" i="15"/>
  <c r="C55" i="15"/>
  <c r="H55" i="15"/>
  <c r="Q55" i="15"/>
  <c r="Z55" i="15"/>
  <c r="C59" i="15"/>
  <c r="H59" i="15"/>
  <c r="Q59" i="15"/>
  <c r="Z59" i="15"/>
  <c r="C22" i="15"/>
  <c r="H22" i="15"/>
  <c r="Q22" i="15"/>
  <c r="Z22" i="15"/>
  <c r="C38" i="15"/>
  <c r="H38" i="15"/>
  <c r="Q38" i="15"/>
  <c r="Z38" i="15"/>
  <c r="C8" i="15"/>
  <c r="C12" i="15"/>
  <c r="H12" i="15"/>
  <c r="Q12" i="15"/>
  <c r="Z12" i="15"/>
  <c r="C16" i="15"/>
  <c r="H16" i="15"/>
  <c r="Q16" i="15"/>
  <c r="Z16" i="15"/>
  <c r="C20" i="15"/>
  <c r="H20" i="15"/>
  <c r="Q20" i="15"/>
  <c r="Z20" i="15"/>
  <c r="C24" i="15"/>
  <c r="H24" i="15"/>
  <c r="Q24" i="15"/>
  <c r="Z24" i="15"/>
  <c r="C28" i="15"/>
  <c r="H28" i="15"/>
  <c r="Q28" i="15"/>
  <c r="Z28" i="15"/>
  <c r="C32" i="15"/>
  <c r="H32" i="15"/>
  <c r="Q32" i="15"/>
  <c r="Z32" i="15"/>
  <c r="C36" i="15"/>
  <c r="H36" i="15"/>
  <c r="Q36" i="15"/>
  <c r="Z36" i="15"/>
  <c r="C40" i="15"/>
  <c r="H40" i="15"/>
  <c r="Q40" i="15"/>
  <c r="Z40" i="15"/>
  <c r="C44" i="15"/>
  <c r="H44" i="15"/>
  <c r="Q44" i="15"/>
  <c r="Z44" i="15"/>
  <c r="C48" i="15"/>
  <c r="H48" i="15"/>
  <c r="Q48" i="15"/>
  <c r="Z48" i="15"/>
  <c r="C52" i="15"/>
  <c r="H52" i="15"/>
  <c r="Q52" i="15"/>
  <c r="Z52" i="15"/>
  <c r="C56" i="15"/>
  <c r="H56" i="15"/>
  <c r="Q56" i="15"/>
  <c r="Z56" i="15"/>
  <c r="C60" i="15"/>
  <c r="H60" i="15"/>
  <c r="Q60" i="15"/>
  <c r="Z60" i="15"/>
  <c r="C9" i="15"/>
  <c r="H9" i="15"/>
  <c r="Q9" i="15"/>
  <c r="Z9" i="15"/>
  <c r="C13" i="15"/>
  <c r="H13" i="15"/>
  <c r="Q13" i="15"/>
  <c r="Z13" i="15"/>
  <c r="C17" i="15"/>
  <c r="H17" i="15"/>
  <c r="Q17" i="15"/>
  <c r="Z17" i="15"/>
  <c r="C21" i="15"/>
  <c r="H21" i="15"/>
  <c r="Q21" i="15"/>
  <c r="Z21" i="15"/>
  <c r="C25" i="15"/>
  <c r="H25" i="15"/>
  <c r="Q25" i="15"/>
  <c r="Z25" i="15"/>
  <c r="C29" i="15"/>
  <c r="H29" i="15"/>
  <c r="Q29" i="15"/>
  <c r="Z29" i="15"/>
  <c r="C33" i="15"/>
  <c r="H33" i="15"/>
  <c r="Q33" i="15"/>
  <c r="Z33" i="15"/>
  <c r="C37" i="15"/>
  <c r="H37" i="15"/>
  <c r="Q37" i="15"/>
  <c r="Z37" i="15"/>
  <c r="C41" i="15"/>
  <c r="H41" i="15"/>
  <c r="Q41" i="15"/>
  <c r="Z41" i="15"/>
  <c r="C45" i="15"/>
  <c r="H45" i="15"/>
  <c r="Q45" i="15"/>
  <c r="Z45" i="15"/>
  <c r="C49" i="15"/>
  <c r="H49" i="15"/>
  <c r="Q49" i="15"/>
  <c r="Z49" i="15"/>
  <c r="C53" i="15"/>
  <c r="H53" i="15"/>
  <c r="Q53" i="15"/>
  <c r="Z53" i="15"/>
  <c r="C57" i="15"/>
  <c r="H57" i="15"/>
  <c r="Q57" i="15"/>
  <c r="Z57" i="15"/>
  <c r="C61" i="15"/>
  <c r="H61" i="15"/>
  <c r="Q61" i="15"/>
  <c r="Z61" i="15"/>
  <c r="C50" i="15"/>
  <c r="H50" i="15"/>
  <c r="Q50" i="15"/>
  <c r="Z50" i="15"/>
  <c r="AB50" i="15"/>
  <c r="C63" i="15"/>
  <c r="H63" i="15"/>
  <c r="C6" i="15"/>
  <c r="H6" i="15"/>
  <c r="Q6" i="15"/>
  <c r="Z6" i="15"/>
  <c r="O64" i="15"/>
  <c r="AB63" i="15"/>
  <c r="C5" i="15"/>
  <c r="H5" i="15"/>
  <c r="Q5" i="15"/>
  <c r="Z5" i="15"/>
  <c r="C63" i="13"/>
  <c r="D63" i="13"/>
  <c r="AB6" i="15"/>
  <c r="P51" i="14"/>
  <c r="U51" i="14"/>
  <c r="W51" i="14"/>
  <c r="AB51" i="14"/>
  <c r="AI51" i="14"/>
  <c r="AC63" i="15"/>
  <c r="P64" i="14"/>
  <c r="H8" i="15"/>
  <c r="H64" i="15"/>
  <c r="C64" i="15"/>
  <c r="E65" i="14"/>
  <c r="X63" i="13"/>
  <c r="AE6" i="15"/>
  <c r="AH6" i="15"/>
  <c r="P7" i="14"/>
  <c r="U7" i="14"/>
  <c r="W7" i="14"/>
  <c r="AB7" i="14"/>
  <c r="AI7" i="14"/>
  <c r="AB64" i="15"/>
  <c r="AD63" i="15"/>
  <c r="Q64" i="14"/>
  <c r="U64" i="14"/>
  <c r="W64" i="14"/>
  <c r="AB64" i="14"/>
  <c r="AI64" i="14"/>
  <c r="AE50" i="15"/>
  <c r="AH50" i="15"/>
  <c r="Q8" i="15"/>
  <c r="Z8" i="15"/>
  <c r="Z64" i="15"/>
  <c r="P65" i="14"/>
  <c r="M63" i="13"/>
  <c r="L63" i="13"/>
  <c r="K63" i="13"/>
  <c r="J63" i="13"/>
  <c r="AE63" i="15"/>
  <c r="AC5" i="15"/>
  <c r="AC7" i="15"/>
  <c r="AD7" i="15"/>
  <c r="Q64" i="15"/>
  <c r="AC61" i="15"/>
  <c r="AD61" i="15"/>
  <c r="AC32" i="15"/>
  <c r="AD32" i="15"/>
  <c r="AC25" i="15"/>
  <c r="AD25" i="15"/>
  <c r="AC16" i="15"/>
  <c r="AD16" i="15"/>
  <c r="AC37" i="15"/>
  <c r="AD37" i="15"/>
  <c r="AC28" i="15"/>
  <c r="AD28" i="15"/>
  <c r="AC21" i="15"/>
  <c r="AD21" i="15"/>
  <c r="AC24" i="15"/>
  <c r="AD24" i="15"/>
  <c r="AC56" i="15"/>
  <c r="AD56" i="15"/>
  <c r="AC31" i="15"/>
  <c r="AD31" i="15"/>
  <c r="AC11" i="15"/>
  <c r="AD11" i="15"/>
  <c r="AC36" i="15"/>
  <c r="AD36" i="15"/>
  <c r="AC43" i="15"/>
  <c r="AD43" i="15"/>
  <c r="AC48" i="15"/>
  <c r="AD48" i="15"/>
  <c r="AC55" i="15"/>
  <c r="AD55" i="15"/>
  <c r="AC29" i="15"/>
  <c r="AD29" i="15"/>
  <c r="AC49" i="15"/>
  <c r="AD49" i="15"/>
  <c r="AC47" i="15"/>
  <c r="AD47" i="15"/>
  <c r="AC8" i="15"/>
  <c r="AD8" i="15"/>
  <c r="AC57" i="15"/>
  <c r="AD57" i="15"/>
  <c r="AC30" i="15"/>
  <c r="AD30" i="15"/>
  <c r="AC19" i="15"/>
  <c r="AD19" i="15"/>
  <c r="AC17" i="15"/>
  <c r="AD17" i="15"/>
  <c r="AC35" i="15"/>
  <c r="AD35" i="15"/>
  <c r="AC44" i="15"/>
  <c r="AD44" i="15"/>
  <c r="AE44" i="15"/>
  <c r="AC58" i="15"/>
  <c r="AC23" i="15"/>
  <c r="AD23" i="15"/>
  <c r="AC53" i="15"/>
  <c r="AD53" i="15"/>
  <c r="AC51" i="15"/>
  <c r="AD51" i="15"/>
  <c r="AC38" i="15"/>
  <c r="AD38" i="15"/>
  <c r="AC14" i="15"/>
  <c r="AD14" i="15"/>
  <c r="AC18" i="15"/>
  <c r="AD18" i="15"/>
  <c r="AC34" i="15"/>
  <c r="AD34" i="15"/>
  <c r="AC12" i="15"/>
  <c r="AD12" i="15"/>
  <c r="AC22" i="15"/>
  <c r="AD22" i="15"/>
  <c r="AC60" i="15"/>
  <c r="AD60" i="15"/>
  <c r="AC27" i="15"/>
  <c r="AD27" i="15"/>
  <c r="AC15" i="15"/>
  <c r="AD15" i="15"/>
  <c r="AC42" i="15"/>
  <c r="AD42" i="15"/>
  <c r="AC26" i="15"/>
  <c r="AD26" i="15"/>
  <c r="AC41" i="15"/>
  <c r="AD41" i="15"/>
  <c r="AC52" i="15"/>
  <c r="AD52" i="15"/>
  <c r="AC59" i="15"/>
  <c r="AD59" i="15"/>
  <c r="AC46" i="15"/>
  <c r="AD46" i="15"/>
  <c r="AC54" i="15"/>
  <c r="AD54" i="15"/>
  <c r="AC39" i="15"/>
  <c r="AD39" i="15"/>
  <c r="AC10" i="15"/>
  <c r="AD10" i="15"/>
  <c r="AC62" i="15"/>
  <c r="AD62" i="15"/>
  <c r="AC40" i="15"/>
  <c r="AD40" i="15"/>
  <c r="AC9" i="15"/>
  <c r="AD9" i="15"/>
  <c r="AC45" i="15"/>
  <c r="AD45" i="15"/>
  <c r="AC20" i="15"/>
  <c r="AD20" i="15"/>
  <c r="AC13" i="15"/>
  <c r="AD13" i="15"/>
  <c r="AC33" i="15"/>
  <c r="AD33" i="15"/>
  <c r="AG63" i="13"/>
  <c r="AB63" i="13"/>
  <c r="AJ63" i="13"/>
  <c r="AI63" i="13"/>
  <c r="Z63" i="13"/>
  <c r="AH63" i="13"/>
  <c r="AC63" i="13"/>
  <c r="AF63" i="13"/>
  <c r="AD63" i="13"/>
  <c r="AA63" i="13"/>
  <c r="AE63" i="13"/>
  <c r="AD5" i="15"/>
  <c r="Q6" i="14"/>
  <c r="W6" i="14"/>
  <c r="AE46" i="15"/>
  <c r="AH46" i="15"/>
  <c r="Q47" i="14"/>
  <c r="U47" i="14"/>
  <c r="W47" i="14"/>
  <c r="AB47" i="14"/>
  <c r="AI47" i="14"/>
  <c r="AE26" i="15"/>
  <c r="AH26" i="15"/>
  <c r="Q27" i="14"/>
  <c r="U27" i="14"/>
  <c r="W27" i="14"/>
  <c r="AB27" i="14"/>
  <c r="AI27" i="14"/>
  <c r="AE60" i="15"/>
  <c r="AH60" i="15"/>
  <c r="Q61" i="14"/>
  <c r="U61" i="14"/>
  <c r="W61" i="14"/>
  <c r="AB61" i="14"/>
  <c r="AI61" i="14"/>
  <c r="AE18" i="15"/>
  <c r="AH18" i="15"/>
  <c r="Q19" i="14"/>
  <c r="U19" i="14"/>
  <c r="W19" i="14"/>
  <c r="AB19" i="14"/>
  <c r="AI19" i="14"/>
  <c r="AE53" i="15"/>
  <c r="AH53" i="15"/>
  <c r="Q54" i="14"/>
  <c r="U54" i="14"/>
  <c r="W54" i="14"/>
  <c r="AB54" i="14"/>
  <c r="AI54" i="14"/>
  <c r="AE35" i="15"/>
  <c r="AH35" i="15"/>
  <c r="Q36" i="14"/>
  <c r="U36" i="14"/>
  <c r="W36" i="14"/>
  <c r="AB36" i="14"/>
  <c r="AI36" i="14"/>
  <c r="AE57" i="15"/>
  <c r="AH57" i="15"/>
  <c r="Q58" i="14"/>
  <c r="U58" i="14"/>
  <c r="W58" i="14"/>
  <c r="AB58" i="14"/>
  <c r="AI58" i="14"/>
  <c r="AE29" i="15"/>
  <c r="AH29" i="15"/>
  <c r="Q30" i="14"/>
  <c r="U30" i="14"/>
  <c r="W30" i="14"/>
  <c r="AB30" i="14"/>
  <c r="AI30" i="14"/>
  <c r="AE36" i="15"/>
  <c r="AH36" i="15"/>
  <c r="Q37" i="14"/>
  <c r="U37" i="14"/>
  <c r="W37" i="14"/>
  <c r="AB37" i="14"/>
  <c r="AI37" i="14"/>
  <c r="AE24" i="15"/>
  <c r="AH24" i="15"/>
  <c r="Q25" i="14"/>
  <c r="U25" i="14"/>
  <c r="W25" i="14"/>
  <c r="AB25" i="14"/>
  <c r="AI25" i="14"/>
  <c r="AE16" i="15"/>
  <c r="AH16" i="15"/>
  <c r="Q17" i="14"/>
  <c r="U17" i="14"/>
  <c r="W17" i="14"/>
  <c r="AB17" i="14"/>
  <c r="AI17" i="14"/>
  <c r="AE61" i="15"/>
  <c r="AH61" i="15"/>
  <c r="Q62" i="14"/>
  <c r="U62" i="14"/>
  <c r="W62" i="14"/>
  <c r="AB62" i="14"/>
  <c r="AI62" i="14"/>
  <c r="AE13" i="15"/>
  <c r="Q14" i="14"/>
  <c r="U14" i="14"/>
  <c r="W14" i="14"/>
  <c r="AB14" i="14"/>
  <c r="AI14" i="14"/>
  <c r="AE41" i="15"/>
  <c r="AH41" i="15"/>
  <c r="Q42" i="14"/>
  <c r="U42" i="14"/>
  <c r="W42" i="14"/>
  <c r="AB42" i="14"/>
  <c r="AI42" i="14"/>
  <c r="AE27" i="15"/>
  <c r="AH27" i="15"/>
  <c r="Q28" i="14"/>
  <c r="U28" i="14"/>
  <c r="W28" i="14"/>
  <c r="AB28" i="14"/>
  <c r="AI28" i="14"/>
  <c r="AE51" i="15"/>
  <c r="AH51" i="15"/>
  <c r="Q52" i="14"/>
  <c r="U52" i="14"/>
  <c r="W52" i="14"/>
  <c r="AB52" i="14"/>
  <c r="AI52" i="14"/>
  <c r="AE30" i="15"/>
  <c r="AH30" i="15"/>
  <c r="Q31" i="14"/>
  <c r="U31" i="14"/>
  <c r="W31" i="14"/>
  <c r="AB31" i="14"/>
  <c r="AI31" i="14"/>
  <c r="AE49" i="15"/>
  <c r="AH49" i="15"/>
  <c r="Q50" i="14"/>
  <c r="U50" i="14"/>
  <c r="W50" i="14"/>
  <c r="AB50" i="14"/>
  <c r="AI50" i="14"/>
  <c r="AE56" i="15"/>
  <c r="AH56" i="15"/>
  <c r="Q57" i="14"/>
  <c r="U57" i="14"/>
  <c r="W57" i="14"/>
  <c r="AB57" i="14"/>
  <c r="AI57" i="14"/>
  <c r="AE37" i="15"/>
  <c r="AH37" i="15"/>
  <c r="Q38" i="14"/>
  <c r="U38" i="14"/>
  <c r="W38" i="14"/>
  <c r="AB38" i="14"/>
  <c r="AI38" i="14"/>
  <c r="AE32" i="15"/>
  <c r="AH32" i="15"/>
  <c r="Q33" i="14"/>
  <c r="U33" i="14"/>
  <c r="W33" i="14"/>
  <c r="AB33" i="14"/>
  <c r="AI33" i="14"/>
  <c r="AE20" i="15"/>
  <c r="AH20" i="15"/>
  <c r="Q21" i="14"/>
  <c r="U21" i="14"/>
  <c r="W21" i="14"/>
  <c r="AB21" i="14"/>
  <c r="AI21" i="14"/>
  <c r="AE45" i="15"/>
  <c r="AH45" i="15"/>
  <c r="Q46" i="14"/>
  <c r="U46" i="14"/>
  <c r="W46" i="14"/>
  <c r="AB46" i="14"/>
  <c r="AI46" i="14"/>
  <c r="AE59" i="15"/>
  <c r="AH59" i="15"/>
  <c r="Q60" i="14"/>
  <c r="U60" i="14"/>
  <c r="W60" i="14"/>
  <c r="AB60" i="14"/>
  <c r="AI60" i="14"/>
  <c r="AE22" i="15"/>
  <c r="AH22" i="15"/>
  <c r="Q23" i="14"/>
  <c r="U23" i="14"/>
  <c r="W23" i="14"/>
  <c r="AB23" i="14"/>
  <c r="AI23" i="14"/>
  <c r="AE17" i="15"/>
  <c r="AH17" i="15"/>
  <c r="Q18" i="14"/>
  <c r="U18" i="14"/>
  <c r="W18" i="14"/>
  <c r="AB18" i="14"/>
  <c r="AI18" i="14"/>
  <c r="AE55" i="15"/>
  <c r="AH55" i="15"/>
  <c r="Q56" i="14"/>
  <c r="U56" i="14"/>
  <c r="W56" i="14"/>
  <c r="AB56" i="14"/>
  <c r="AI56" i="14"/>
  <c r="AE11" i="15"/>
  <c r="AH11" i="15"/>
  <c r="Q12" i="14"/>
  <c r="U12" i="14"/>
  <c r="W12" i="14"/>
  <c r="AB12" i="14"/>
  <c r="AI12" i="14"/>
  <c r="AE21" i="15"/>
  <c r="AH21" i="15"/>
  <c r="Q22" i="14"/>
  <c r="U22" i="14"/>
  <c r="W22" i="14"/>
  <c r="AB22" i="14"/>
  <c r="AI22" i="14"/>
  <c r="AE40" i="15"/>
  <c r="AH40" i="15"/>
  <c r="Q41" i="14"/>
  <c r="U41" i="14"/>
  <c r="W41" i="14"/>
  <c r="AB41" i="14"/>
  <c r="AI41" i="14"/>
  <c r="AE54" i="15"/>
  <c r="AH54" i="15"/>
  <c r="Q55" i="14"/>
  <c r="U55" i="14"/>
  <c r="W55" i="14"/>
  <c r="AB55" i="14"/>
  <c r="AI55" i="14"/>
  <c r="AE34" i="15"/>
  <c r="AH34" i="15"/>
  <c r="Q35" i="14"/>
  <c r="U35" i="14"/>
  <c r="W35" i="14"/>
  <c r="AB35" i="14"/>
  <c r="AI35" i="14"/>
  <c r="AH44" i="15"/>
  <c r="Q45" i="14"/>
  <c r="U45" i="14"/>
  <c r="W45" i="14"/>
  <c r="AB45" i="14"/>
  <c r="AI45" i="14"/>
  <c r="AE43" i="15"/>
  <c r="AH43" i="15"/>
  <c r="Q44" i="14"/>
  <c r="U44" i="14"/>
  <c r="W44" i="14"/>
  <c r="AB44" i="14"/>
  <c r="AI44" i="14"/>
  <c r="AE62" i="15"/>
  <c r="AH62" i="15"/>
  <c r="Q63" i="14"/>
  <c r="U63" i="14"/>
  <c r="W63" i="14"/>
  <c r="AB63" i="14"/>
  <c r="AI63" i="14"/>
  <c r="AE10" i="15"/>
  <c r="AH10" i="15"/>
  <c r="Q11" i="14"/>
  <c r="U11" i="14"/>
  <c r="W11" i="14"/>
  <c r="AB11" i="14"/>
  <c r="AI11" i="14"/>
  <c r="AE42" i="15"/>
  <c r="AH42" i="15"/>
  <c r="Q43" i="14"/>
  <c r="U43" i="14"/>
  <c r="W43" i="14"/>
  <c r="AB43" i="14"/>
  <c r="AI43" i="14"/>
  <c r="AE14" i="15"/>
  <c r="AH14" i="15"/>
  <c r="Q15" i="14"/>
  <c r="U15" i="14"/>
  <c r="W15" i="14"/>
  <c r="AB15" i="14"/>
  <c r="AI15" i="14"/>
  <c r="AE23" i="15"/>
  <c r="AH23" i="15"/>
  <c r="Q24" i="14"/>
  <c r="U24" i="14"/>
  <c r="W24" i="14"/>
  <c r="AB24" i="14"/>
  <c r="AI24" i="14"/>
  <c r="AE8" i="15"/>
  <c r="AH8" i="15"/>
  <c r="Q9" i="14"/>
  <c r="U9" i="14"/>
  <c r="W9" i="14"/>
  <c r="AB9" i="14"/>
  <c r="AI9" i="14"/>
  <c r="AE33" i="15"/>
  <c r="AH33" i="15"/>
  <c r="Q34" i="14"/>
  <c r="U34" i="14"/>
  <c r="W34" i="14"/>
  <c r="AB34" i="14"/>
  <c r="AI34" i="14"/>
  <c r="AE9" i="15"/>
  <c r="AH9" i="15"/>
  <c r="Q10" i="14"/>
  <c r="U10" i="14"/>
  <c r="W10" i="14"/>
  <c r="AB10" i="14"/>
  <c r="AI10" i="14"/>
  <c r="AE39" i="15"/>
  <c r="AH39" i="15"/>
  <c r="Q40" i="14"/>
  <c r="U40" i="14"/>
  <c r="W40" i="14"/>
  <c r="AB40" i="14"/>
  <c r="AI40" i="14"/>
  <c r="AE52" i="15"/>
  <c r="AH52" i="15"/>
  <c r="Q53" i="14"/>
  <c r="U53" i="14"/>
  <c r="W53" i="14"/>
  <c r="AB53" i="14"/>
  <c r="AI53" i="14"/>
  <c r="AE15" i="15"/>
  <c r="AH15" i="15"/>
  <c r="Q16" i="14"/>
  <c r="U16" i="14"/>
  <c r="W16" i="14"/>
  <c r="AB16" i="14"/>
  <c r="AI16" i="14"/>
  <c r="AE12" i="15"/>
  <c r="AH12" i="15"/>
  <c r="Q13" i="14"/>
  <c r="U13" i="14"/>
  <c r="W13" i="14"/>
  <c r="AB13" i="14"/>
  <c r="AI13" i="14"/>
  <c r="AE38" i="15"/>
  <c r="AH38" i="15"/>
  <c r="Q39" i="14"/>
  <c r="U39" i="14"/>
  <c r="W39" i="14"/>
  <c r="AB39" i="14"/>
  <c r="AI39" i="14"/>
  <c r="AE19" i="15"/>
  <c r="AH19" i="15"/>
  <c r="Q20" i="14"/>
  <c r="U20" i="14"/>
  <c r="W20" i="14"/>
  <c r="AB20" i="14"/>
  <c r="AI20" i="14"/>
  <c r="AE47" i="15"/>
  <c r="AH47" i="15"/>
  <c r="Q48" i="14"/>
  <c r="U48" i="14"/>
  <c r="W48" i="14"/>
  <c r="AB48" i="14"/>
  <c r="AI48" i="14"/>
  <c r="AE48" i="15"/>
  <c r="AH48" i="15"/>
  <c r="Q49" i="14"/>
  <c r="U49" i="14"/>
  <c r="W49" i="14"/>
  <c r="AB49" i="14"/>
  <c r="AI49" i="14"/>
  <c r="AE31" i="15"/>
  <c r="AH31" i="15"/>
  <c r="Q32" i="14"/>
  <c r="U32" i="14"/>
  <c r="W32" i="14"/>
  <c r="AB32" i="14"/>
  <c r="AI32" i="14"/>
  <c r="AE28" i="15"/>
  <c r="AH28" i="15"/>
  <c r="Q29" i="14"/>
  <c r="U29" i="14"/>
  <c r="W29" i="14"/>
  <c r="AB29" i="14"/>
  <c r="AI29" i="14"/>
  <c r="AE25" i="15"/>
  <c r="AH25" i="15"/>
  <c r="Q26" i="14"/>
  <c r="U26" i="14"/>
  <c r="W26" i="14"/>
  <c r="AB26" i="14"/>
  <c r="AI26" i="14"/>
  <c r="AE7" i="15"/>
  <c r="AH7" i="15"/>
  <c r="Q8" i="14"/>
  <c r="U8" i="14"/>
  <c r="W8" i="14"/>
  <c r="AB8" i="14"/>
  <c r="AI8" i="14"/>
  <c r="AD58" i="15"/>
  <c r="AH13" i="15"/>
  <c r="AC64" i="15"/>
  <c r="F63" i="13"/>
  <c r="P63" i="13"/>
  <c r="S63" i="13"/>
  <c r="I63" i="13"/>
  <c r="H63" i="13"/>
  <c r="N63" i="13"/>
  <c r="U63" i="13"/>
  <c r="R63" i="13"/>
  <c r="E63" i="13"/>
  <c r="T63" i="13"/>
  <c r="Q63" i="13"/>
  <c r="G63" i="13"/>
  <c r="AE5" i="15"/>
  <c r="AH5" i="15"/>
  <c r="AE58" i="15"/>
  <c r="AH58" i="15"/>
  <c r="Q59" i="14"/>
  <c r="U59" i="14"/>
  <c r="W59" i="14"/>
  <c r="AB59" i="14"/>
  <c r="AI59" i="14"/>
  <c r="AD64" i="15"/>
  <c r="X63" i="7"/>
  <c r="AI65" i="14"/>
  <c r="U65" i="14"/>
  <c r="AE64" i="15"/>
  <c r="AJ64" i="11"/>
  <c r="AH64" i="15"/>
  <c r="U64" i="11"/>
  <c r="T64" i="11"/>
  <c r="AG64" i="11"/>
  <c r="AH64" i="11"/>
  <c r="AI64" i="11"/>
  <c r="BF5" i="11"/>
  <c r="BF6" i="11"/>
  <c r="BF7" i="11"/>
  <c r="BF8" i="11"/>
  <c r="BF9" i="11"/>
  <c r="BF10" i="11"/>
  <c r="BF11" i="11"/>
  <c r="BF12" i="11"/>
  <c r="BF13" i="11"/>
  <c r="BF14" i="11"/>
  <c r="BF15" i="11"/>
  <c r="BF16" i="11"/>
  <c r="BF17" i="11"/>
  <c r="BF18" i="11"/>
  <c r="BF19" i="11"/>
  <c r="BF20" i="11"/>
  <c r="BF21" i="11"/>
  <c r="BF22" i="11"/>
  <c r="BF23" i="11"/>
  <c r="BF24" i="11"/>
  <c r="BF25" i="11"/>
  <c r="BF26" i="11"/>
  <c r="BF27" i="11"/>
  <c r="BF28" i="11"/>
  <c r="BF29" i="11"/>
  <c r="BF30" i="11"/>
  <c r="BF31" i="11"/>
  <c r="BF32" i="11"/>
  <c r="BF33" i="11"/>
  <c r="BF34" i="11"/>
  <c r="BF35" i="11"/>
  <c r="BF36" i="11"/>
  <c r="BF37" i="11"/>
  <c r="BF38" i="11"/>
  <c r="BF39" i="11"/>
  <c r="BF40" i="11"/>
  <c r="BF41" i="11"/>
  <c r="BF42" i="11"/>
  <c r="BF43" i="11"/>
  <c r="BF44" i="11"/>
  <c r="BF45" i="11"/>
  <c r="BF46" i="11"/>
  <c r="BF47" i="11"/>
  <c r="BF48" i="11"/>
  <c r="BF49" i="11"/>
  <c r="BF50" i="11"/>
  <c r="BF51" i="11"/>
  <c r="BF52" i="11"/>
  <c r="BF53" i="11"/>
  <c r="BF54" i="11"/>
  <c r="BF55" i="11"/>
  <c r="BF56" i="11"/>
  <c r="BF57" i="11"/>
  <c r="BF58" i="11"/>
  <c r="BF59" i="11"/>
  <c r="BF60" i="11"/>
  <c r="BF61" i="11"/>
  <c r="BF62" i="11"/>
  <c r="AN6" i="11"/>
  <c r="AN50" i="11"/>
  <c r="BL64" i="11"/>
  <c r="BK64" i="11"/>
  <c r="BJ64" i="11"/>
  <c r="AM50" i="11"/>
  <c r="AF64" i="11"/>
  <c r="G63" i="11"/>
  <c r="F64" i="11"/>
  <c r="I63" i="11"/>
  <c r="N63" i="11"/>
  <c r="G62" i="11"/>
  <c r="G58" i="11"/>
  <c r="G54" i="11"/>
  <c r="G50" i="11"/>
  <c r="G46" i="11"/>
  <c r="G42" i="11"/>
  <c r="G38" i="11"/>
  <c r="G34" i="11"/>
  <c r="G30" i="11"/>
  <c r="G26" i="11"/>
  <c r="G22" i="11"/>
  <c r="G18" i="11"/>
  <c r="G14" i="11"/>
  <c r="G10" i="11"/>
  <c r="G6" i="11"/>
  <c r="G49" i="11"/>
  <c r="G45" i="11"/>
  <c r="G41" i="11"/>
  <c r="G37" i="11"/>
  <c r="G33" i="11"/>
  <c r="G29" i="11"/>
  <c r="G25" i="11"/>
  <c r="G21" i="11"/>
  <c r="G17" i="11"/>
  <c r="G13" i="11"/>
  <c r="G9" i="11"/>
  <c r="G59" i="11"/>
  <c r="G55" i="11"/>
  <c r="G51" i="11"/>
  <c r="G61" i="11"/>
  <c r="G53" i="11"/>
  <c r="G60" i="11"/>
  <c r="G56" i="11"/>
  <c r="G52" i="11"/>
  <c r="G48" i="11"/>
  <c r="G44" i="11"/>
  <c r="G40" i="11"/>
  <c r="G36" i="11"/>
  <c r="G32" i="11"/>
  <c r="G28" i="11"/>
  <c r="G24" i="11"/>
  <c r="G20" i="11"/>
  <c r="G16" i="11"/>
  <c r="G12" i="11"/>
  <c r="G8" i="11"/>
  <c r="G57" i="11"/>
  <c r="G5" i="11"/>
  <c r="G47" i="11"/>
  <c r="G43" i="11"/>
  <c r="G39" i="11"/>
  <c r="G35" i="11"/>
  <c r="G31" i="11"/>
  <c r="G27" i="11"/>
  <c r="G23" i="11"/>
  <c r="G19" i="11"/>
  <c r="G15" i="11"/>
  <c r="G11" i="11"/>
  <c r="G7" i="11"/>
  <c r="E64" i="11"/>
  <c r="D64" i="11"/>
  <c r="G64" i="11"/>
  <c r="T63" i="7"/>
  <c r="S63" i="7"/>
  <c r="AI63" i="7"/>
  <c r="W63" i="7"/>
  <c r="V63" i="7"/>
  <c r="U63" i="7"/>
  <c r="I16" i="11"/>
  <c r="N16" i="11"/>
  <c r="I5" i="11"/>
  <c r="N5" i="11"/>
  <c r="I52" i="11"/>
  <c r="N52" i="11"/>
  <c r="I43" i="11"/>
  <c r="N43" i="11"/>
  <c r="I35" i="11"/>
  <c r="N35" i="11"/>
  <c r="I23" i="11"/>
  <c r="N23" i="11"/>
  <c r="I58" i="11"/>
  <c r="N58" i="11"/>
  <c r="I38" i="11"/>
  <c r="N38" i="11"/>
  <c r="I31" i="11"/>
  <c r="N31" i="11"/>
  <c r="I8" i="11"/>
  <c r="N8" i="11"/>
  <c r="I39" i="11"/>
  <c r="N39" i="11"/>
  <c r="I59" i="11"/>
  <c r="N59" i="11"/>
  <c r="I62" i="11"/>
  <c r="N62" i="11"/>
  <c r="I53" i="11"/>
  <c r="N53" i="11"/>
  <c r="I9" i="11"/>
  <c r="N9" i="11"/>
  <c r="I22" i="11"/>
  <c r="N22" i="11"/>
  <c r="I46" i="11"/>
  <c r="N46" i="11"/>
  <c r="I45" i="11"/>
  <c r="N45" i="11"/>
  <c r="I6" i="11"/>
  <c r="N6" i="11"/>
  <c r="V6" i="13"/>
  <c r="I28" i="11"/>
  <c r="N28" i="11"/>
  <c r="I54" i="11"/>
  <c r="N54" i="11"/>
  <c r="I49" i="11"/>
  <c r="N49" i="11"/>
  <c r="I27" i="11"/>
  <c r="N27" i="11"/>
  <c r="I15" i="11"/>
  <c r="N15" i="11"/>
  <c r="I26" i="11"/>
  <c r="N26" i="11"/>
  <c r="I42" i="11"/>
  <c r="N42" i="11"/>
  <c r="I21" i="11"/>
  <c r="N21" i="11"/>
  <c r="I41" i="11"/>
  <c r="N41" i="11"/>
  <c r="I24" i="11"/>
  <c r="N24" i="11"/>
  <c r="I40" i="11"/>
  <c r="N40" i="11"/>
  <c r="I60" i="11"/>
  <c r="N60" i="11"/>
  <c r="I47" i="11"/>
  <c r="N47" i="11"/>
  <c r="I50" i="11"/>
  <c r="N50" i="11"/>
  <c r="V50" i="13"/>
  <c r="I25" i="11"/>
  <c r="N25" i="11"/>
  <c r="I12" i="11"/>
  <c r="N12" i="11"/>
  <c r="I51" i="11"/>
  <c r="N51" i="11"/>
  <c r="I14" i="11"/>
  <c r="N14" i="11"/>
  <c r="I30" i="11"/>
  <c r="N30" i="11"/>
  <c r="I7" i="11"/>
  <c r="N7" i="11"/>
  <c r="I37" i="11"/>
  <c r="N37" i="11"/>
  <c r="I57" i="11"/>
  <c r="N57" i="11"/>
  <c r="I20" i="11"/>
  <c r="N20" i="11"/>
  <c r="I36" i="11"/>
  <c r="N36" i="11"/>
  <c r="I19" i="11"/>
  <c r="N19" i="11"/>
  <c r="I56" i="11"/>
  <c r="N56" i="11"/>
  <c r="I17" i="11"/>
  <c r="N17" i="11"/>
  <c r="I44" i="11"/>
  <c r="N44" i="11"/>
  <c r="I11" i="11"/>
  <c r="N11" i="11"/>
  <c r="I29" i="11"/>
  <c r="N29" i="11"/>
  <c r="I61" i="11"/>
  <c r="N61" i="11"/>
  <c r="I55" i="11"/>
  <c r="N55" i="11"/>
  <c r="I18" i="11"/>
  <c r="N18" i="11"/>
  <c r="I34" i="11"/>
  <c r="N34" i="11"/>
  <c r="I13" i="11"/>
  <c r="N13" i="11"/>
  <c r="I33" i="11"/>
  <c r="N33" i="11"/>
  <c r="I10" i="11"/>
  <c r="N10" i="11"/>
  <c r="I32" i="11"/>
  <c r="N32" i="11"/>
  <c r="I48" i="11"/>
  <c r="N48" i="11"/>
  <c r="I64" i="11"/>
  <c r="B63" i="13"/>
  <c r="F63" i="7"/>
  <c r="H63" i="7"/>
  <c r="I63" i="7"/>
  <c r="BE64" i="11"/>
  <c r="BD64" i="11"/>
  <c r="AZ64" i="11"/>
  <c r="AY64" i="11"/>
  <c r="AW64" i="11"/>
  <c r="AR64" i="11"/>
  <c r="AC64" i="11"/>
  <c r="V64" i="11"/>
  <c r="S64" i="11"/>
  <c r="Q64" i="11"/>
  <c r="P64" i="11"/>
  <c r="L64" i="11"/>
  <c r="K64" i="11"/>
  <c r="C64" i="11"/>
  <c r="BF63" i="11"/>
  <c r="AU63" i="11"/>
  <c r="W63" i="11"/>
  <c r="W61" i="11"/>
  <c r="Y61" i="11"/>
  <c r="W60" i="11"/>
  <c r="Y60" i="11"/>
  <c r="W59" i="11"/>
  <c r="W57" i="11"/>
  <c r="Y57" i="11"/>
  <c r="W56" i="11"/>
  <c r="Y56" i="11"/>
  <c r="W55" i="11"/>
  <c r="Y55" i="11"/>
  <c r="W53" i="11"/>
  <c r="Y53" i="11"/>
  <c r="W52" i="11"/>
  <c r="Y52" i="11"/>
  <c r="W51" i="11"/>
  <c r="Y51" i="11"/>
  <c r="W50" i="11"/>
  <c r="Y50" i="11"/>
  <c r="W49" i="11"/>
  <c r="Y49" i="11"/>
  <c r="W48" i="11"/>
  <c r="Y48" i="11"/>
  <c r="W47" i="11"/>
  <c r="Y47" i="11"/>
  <c r="W46" i="11"/>
  <c r="Y46" i="11"/>
  <c r="W45" i="11"/>
  <c r="Y45" i="11"/>
  <c r="W44" i="11"/>
  <c r="Y44" i="11"/>
  <c r="W43" i="11"/>
  <c r="Y43" i="11"/>
  <c r="W41" i="11"/>
  <c r="Y41" i="11"/>
  <c r="W40" i="11"/>
  <c r="Y40" i="11"/>
  <c r="W39" i="11"/>
  <c r="Y39" i="11"/>
  <c r="W38" i="11"/>
  <c r="Y38" i="11"/>
  <c r="W37" i="11"/>
  <c r="Y37" i="11"/>
  <c r="W36" i="11"/>
  <c r="Y36" i="11"/>
  <c r="W35" i="11"/>
  <c r="Y35" i="11"/>
  <c r="W34" i="11"/>
  <c r="Y34" i="11"/>
  <c r="W33" i="11"/>
  <c r="Y33" i="11"/>
  <c r="W32" i="11"/>
  <c r="Y32" i="11"/>
  <c r="W31" i="11"/>
  <c r="Y31" i="11"/>
  <c r="W30" i="11"/>
  <c r="Y30" i="11"/>
  <c r="W29" i="11"/>
  <c r="Y29" i="11"/>
  <c r="W28" i="11"/>
  <c r="Y28" i="11"/>
  <c r="W27" i="11"/>
  <c r="Y27" i="11"/>
  <c r="W26" i="11"/>
  <c r="Y26" i="11"/>
  <c r="W25" i="11"/>
  <c r="Y25" i="11"/>
  <c r="W24" i="11"/>
  <c r="Y24" i="11"/>
  <c r="W23" i="11"/>
  <c r="Y23" i="11"/>
  <c r="W22" i="11"/>
  <c r="Y22" i="11"/>
  <c r="W21" i="11"/>
  <c r="Y21" i="11"/>
  <c r="W20" i="11"/>
  <c r="Y20" i="11"/>
  <c r="W19" i="11"/>
  <c r="Y19" i="11"/>
  <c r="W18" i="11"/>
  <c r="Y18" i="11"/>
  <c r="W17" i="11"/>
  <c r="Y17" i="11"/>
  <c r="W16" i="11"/>
  <c r="Y16" i="11"/>
  <c r="W15" i="11"/>
  <c r="Y15" i="11"/>
  <c r="W14" i="11"/>
  <c r="Y14" i="11"/>
  <c r="W13" i="11"/>
  <c r="Y13" i="11"/>
  <c r="W12" i="11"/>
  <c r="Y12" i="11"/>
  <c r="W11" i="11"/>
  <c r="Y11" i="11"/>
  <c r="W10" i="11"/>
  <c r="Y10" i="11"/>
  <c r="W9" i="11"/>
  <c r="Y9" i="11"/>
  <c r="W8" i="11"/>
  <c r="Y8" i="11"/>
  <c r="W7" i="11"/>
  <c r="Y7" i="11"/>
  <c r="W6" i="11"/>
  <c r="Y6" i="11"/>
  <c r="AQ5" i="7"/>
  <c r="AK6" i="13"/>
  <c r="AL6" i="13"/>
  <c r="AK10" i="13"/>
  <c r="AK14" i="13"/>
  <c r="AK18" i="13"/>
  <c r="AK22" i="13"/>
  <c r="AK26" i="13"/>
  <c r="AK30" i="13"/>
  <c r="AK34" i="13"/>
  <c r="AK38" i="13"/>
  <c r="AK42" i="13"/>
  <c r="AK46" i="13"/>
  <c r="AK50" i="13"/>
  <c r="AL50" i="13"/>
  <c r="AK54" i="13"/>
  <c r="AK58" i="13"/>
  <c r="AK62" i="13"/>
  <c r="AK7" i="13"/>
  <c r="AK11" i="13"/>
  <c r="AK15" i="13"/>
  <c r="AK19" i="13"/>
  <c r="AK23" i="13"/>
  <c r="AK27" i="13"/>
  <c r="AK31" i="13"/>
  <c r="AK35" i="13"/>
  <c r="AK39" i="13"/>
  <c r="AK43" i="13"/>
  <c r="AK47" i="13"/>
  <c r="AK51" i="13"/>
  <c r="AK55" i="13"/>
  <c r="AK59" i="13"/>
  <c r="AK8" i="13"/>
  <c r="AK12" i="13"/>
  <c r="AK16" i="13"/>
  <c r="AK20" i="13"/>
  <c r="AK24" i="13"/>
  <c r="AK28" i="13"/>
  <c r="AK32" i="13"/>
  <c r="AK36" i="13"/>
  <c r="AK40" i="13"/>
  <c r="AK44" i="13"/>
  <c r="AK48" i="13"/>
  <c r="AK52" i="13"/>
  <c r="AK56" i="13"/>
  <c r="AK60" i="13"/>
  <c r="AK9" i="13"/>
  <c r="AK13" i="13"/>
  <c r="AK17" i="13"/>
  <c r="AK21" i="13"/>
  <c r="AK25" i="13"/>
  <c r="AK29" i="13"/>
  <c r="AK33" i="13"/>
  <c r="AK37" i="13"/>
  <c r="AK41" i="13"/>
  <c r="AK45" i="13"/>
  <c r="AK49" i="13"/>
  <c r="AK53" i="13"/>
  <c r="AK57" i="13"/>
  <c r="AK61" i="13"/>
  <c r="BA63" i="11"/>
  <c r="AU64" i="11"/>
  <c r="AK8" i="11"/>
  <c r="AK12" i="11"/>
  <c r="AK16" i="11"/>
  <c r="AK24" i="11"/>
  <c r="AK28" i="11"/>
  <c r="AK32" i="11"/>
  <c r="AK40" i="11"/>
  <c r="AK45" i="11"/>
  <c r="AK49" i="11"/>
  <c r="AK53" i="11"/>
  <c r="AK9" i="11"/>
  <c r="AK13" i="11"/>
  <c r="AK17" i="11"/>
  <c r="AK21" i="11"/>
  <c r="AK25" i="11"/>
  <c r="AK29" i="11"/>
  <c r="AK33" i="11"/>
  <c r="AK37" i="11"/>
  <c r="AK41" i="11"/>
  <c r="AK46" i="11"/>
  <c r="AK50" i="11"/>
  <c r="AK55" i="11"/>
  <c r="AK60" i="11"/>
  <c r="AK6" i="11"/>
  <c r="AK10" i="11"/>
  <c r="AK14" i="11"/>
  <c r="AK18" i="11"/>
  <c r="AK22" i="11"/>
  <c r="AK26" i="11"/>
  <c r="AK30" i="11"/>
  <c r="AK34" i="11"/>
  <c r="AK38" i="11"/>
  <c r="AK43" i="11"/>
  <c r="AK47" i="11"/>
  <c r="AK51" i="11"/>
  <c r="AK56" i="11"/>
  <c r="AK61" i="11"/>
  <c r="AK20" i="11"/>
  <c r="AK36" i="11"/>
  <c r="AK7" i="11"/>
  <c r="AK11" i="11"/>
  <c r="AK15" i="11"/>
  <c r="AK19" i="11"/>
  <c r="AK23" i="11"/>
  <c r="AK27" i="11"/>
  <c r="AK31" i="11"/>
  <c r="AK35" i="11"/>
  <c r="AK39" i="11"/>
  <c r="AK44" i="11"/>
  <c r="AK48" i="11"/>
  <c r="AK52" i="11"/>
  <c r="AK57" i="11"/>
  <c r="Y59" i="11"/>
  <c r="AK63" i="11"/>
  <c r="AA64" i="11"/>
  <c r="AV64" i="11"/>
  <c r="W42" i="11"/>
  <c r="Y42" i="11"/>
  <c r="W58" i="11"/>
  <c r="Y58" i="11"/>
  <c r="W62" i="11"/>
  <c r="Y62" i="11"/>
  <c r="N64" i="11"/>
  <c r="R64" i="11"/>
  <c r="AB64" i="11"/>
  <c r="W5" i="11"/>
  <c r="Y5" i="11"/>
  <c r="Z64" i="11"/>
  <c r="AE64" i="11"/>
  <c r="BF64" i="11"/>
  <c r="AD64" i="11"/>
  <c r="W54" i="11"/>
  <c r="Y54" i="11"/>
  <c r="AK5" i="13"/>
  <c r="AK63" i="13"/>
  <c r="V68" i="13"/>
  <c r="BA53" i="11"/>
  <c r="BA21" i="11"/>
  <c r="BA60" i="11"/>
  <c r="BA28" i="11"/>
  <c r="BA55" i="11"/>
  <c r="BA23" i="11"/>
  <c r="BA34" i="11"/>
  <c r="BA33" i="11"/>
  <c r="BA17" i="11"/>
  <c r="BA56" i="11"/>
  <c r="BA40" i="11"/>
  <c r="BA24" i="11"/>
  <c r="BA8" i="11"/>
  <c r="BA51" i="11"/>
  <c r="BA35" i="11"/>
  <c r="BA19" i="11"/>
  <c r="BA62" i="11"/>
  <c r="BA46" i="11"/>
  <c r="BA30" i="11"/>
  <c r="BA14" i="11"/>
  <c r="BA37" i="11"/>
  <c r="BA44" i="11"/>
  <c r="BA12" i="11"/>
  <c r="BA39" i="11"/>
  <c r="BA7" i="11"/>
  <c r="BA18" i="11"/>
  <c r="BA49" i="11"/>
  <c r="BA61" i="11"/>
  <c r="BA45" i="11"/>
  <c r="BA29" i="11"/>
  <c r="BA13" i="11"/>
  <c r="BA52" i="11"/>
  <c r="BA36" i="11"/>
  <c r="BA20" i="11"/>
  <c r="AX64" i="11"/>
  <c r="BA5" i="11"/>
  <c r="BA47" i="11"/>
  <c r="BA31" i="11"/>
  <c r="BA15" i="11"/>
  <c r="BA58" i="11"/>
  <c r="BA42" i="11"/>
  <c r="BA26" i="11"/>
  <c r="BA10" i="11"/>
  <c r="BA50" i="11"/>
  <c r="BA57" i="11"/>
  <c r="BA41" i="11"/>
  <c r="BA25" i="11"/>
  <c r="BA9" i="11"/>
  <c r="BA48" i="11"/>
  <c r="BA32" i="11"/>
  <c r="BA16" i="11"/>
  <c r="BA59" i="11"/>
  <c r="BA43" i="11"/>
  <c r="BA27" i="11"/>
  <c r="BA11" i="11"/>
  <c r="BA54" i="11"/>
  <c r="BA38" i="11"/>
  <c r="BA22" i="11"/>
  <c r="BA6" i="11"/>
  <c r="AK54" i="11"/>
  <c r="AK5" i="11"/>
  <c r="AK62" i="11"/>
  <c r="AK58" i="11"/>
  <c r="AK42" i="11"/>
  <c r="AK59" i="11"/>
  <c r="AL63" i="11"/>
  <c r="K57" i="7"/>
  <c r="W64" i="11"/>
  <c r="BA64" i="11"/>
  <c r="AM63" i="11"/>
  <c r="AM64" i="11"/>
  <c r="AL64" i="11"/>
  <c r="AH63" i="7"/>
  <c r="AK5" i="7"/>
  <c r="M63" i="7"/>
  <c r="AN63" i="11"/>
  <c r="AO63" i="11"/>
  <c r="AP63" i="11"/>
  <c r="BB63" i="11"/>
  <c r="AP50" i="11"/>
  <c r="BB50" i="11"/>
  <c r="BH50" i="11"/>
  <c r="BN50" i="11"/>
  <c r="BO50" i="11"/>
  <c r="BH63" i="11"/>
  <c r="BN63" i="11"/>
  <c r="BO63" i="11"/>
  <c r="Y64" i="11"/>
  <c r="AS50" i="11"/>
  <c r="AK64" i="11"/>
  <c r="AN5" i="11"/>
  <c r="AN11" i="11"/>
  <c r="AO11" i="11"/>
  <c r="V11" i="13"/>
  <c r="AL11" i="13"/>
  <c r="AN28" i="11"/>
  <c r="AO28" i="11"/>
  <c r="V28" i="13"/>
  <c r="AL28" i="13"/>
  <c r="AN43" i="11"/>
  <c r="AO43" i="11"/>
  <c r="V43" i="13"/>
  <c r="AL43" i="13"/>
  <c r="AN32" i="11"/>
  <c r="AO32" i="11"/>
  <c r="V32" i="13"/>
  <c r="AL32" i="13"/>
  <c r="AN16" i="11"/>
  <c r="AO16" i="11"/>
  <c r="V16" i="13"/>
  <c r="AL16" i="13"/>
  <c r="AN15" i="11"/>
  <c r="AO15" i="11"/>
  <c r="V15" i="13"/>
  <c r="AL15" i="13"/>
  <c r="AN48" i="11"/>
  <c r="AO48" i="11"/>
  <c r="V48" i="13"/>
  <c r="AL48" i="13"/>
  <c r="AN56" i="11"/>
  <c r="AO56" i="11"/>
  <c r="V56" i="13"/>
  <c r="AL56" i="13"/>
  <c r="AN36" i="11"/>
  <c r="AO36" i="11"/>
  <c r="V36" i="13"/>
  <c r="AL36" i="13"/>
  <c r="AN12" i="11"/>
  <c r="AO12" i="11"/>
  <c r="V12" i="13"/>
  <c r="AL12" i="13"/>
  <c r="AN20" i="11"/>
  <c r="AO20" i="11"/>
  <c r="V20" i="13"/>
  <c r="AL20" i="13"/>
  <c r="AN57" i="11"/>
  <c r="AO57" i="11"/>
  <c r="V57" i="13"/>
  <c r="AL57" i="13"/>
  <c r="AN44" i="11"/>
  <c r="AO44" i="11"/>
  <c r="V44" i="13"/>
  <c r="AL44" i="13"/>
  <c r="AN23" i="11"/>
  <c r="AO23" i="11"/>
  <c r="V23" i="13"/>
  <c r="AL23" i="13"/>
  <c r="AN31" i="11"/>
  <c r="AO31" i="11"/>
  <c r="V31" i="13"/>
  <c r="AL31" i="13"/>
  <c r="AN52" i="11"/>
  <c r="AO52" i="11"/>
  <c r="V52" i="13"/>
  <c r="AL52" i="13"/>
  <c r="AN27" i="11"/>
  <c r="AO27" i="11"/>
  <c r="V27" i="13"/>
  <c r="AL27" i="13"/>
  <c r="AN39" i="11"/>
  <c r="AO39" i="11"/>
  <c r="V39" i="13"/>
  <c r="AL39" i="13"/>
  <c r="AN19" i="11"/>
  <c r="AO19" i="11"/>
  <c r="V19" i="13"/>
  <c r="AL19" i="13"/>
  <c r="AN35" i="11"/>
  <c r="AO35" i="11"/>
  <c r="V35" i="13"/>
  <c r="AL35" i="13"/>
  <c r="AN60" i="11"/>
  <c r="AO60" i="11"/>
  <c r="AN7" i="11"/>
  <c r="AO7" i="11"/>
  <c r="AN10" i="11"/>
  <c r="AO10" i="11"/>
  <c r="V10" i="13"/>
  <c r="AL10" i="13"/>
  <c r="AN51" i="11"/>
  <c r="AO51" i="11"/>
  <c r="V51" i="13"/>
  <c r="AL51" i="13"/>
  <c r="AN55" i="11"/>
  <c r="AO55" i="11"/>
  <c r="V55" i="13"/>
  <c r="AL55" i="13"/>
  <c r="AN42" i="11"/>
  <c r="AO42" i="11"/>
  <c r="V42" i="13"/>
  <c r="AL42" i="13"/>
  <c r="AN17" i="11"/>
  <c r="AO17" i="11"/>
  <c r="V17" i="13"/>
  <c r="AL17" i="13"/>
  <c r="AN61" i="11"/>
  <c r="AO61" i="11"/>
  <c r="V61" i="13"/>
  <c r="AL61" i="13"/>
  <c r="AN41" i="11"/>
  <c r="AO41" i="11"/>
  <c r="V41" i="13"/>
  <c r="AL41" i="13"/>
  <c r="AN53" i="11"/>
  <c r="AO53" i="11"/>
  <c r="V53" i="13"/>
  <c r="AL53" i="13"/>
  <c r="AN45" i="11"/>
  <c r="AO45" i="11"/>
  <c r="V45" i="13"/>
  <c r="AL45" i="13"/>
  <c r="AN8" i="11"/>
  <c r="AN49" i="11"/>
  <c r="AO49" i="11"/>
  <c r="V49" i="13"/>
  <c r="AL49" i="13"/>
  <c r="AN22" i="11"/>
  <c r="AO22" i="11"/>
  <c r="V22" i="13"/>
  <c r="AL22" i="13"/>
  <c r="AN62" i="11"/>
  <c r="AO62" i="11"/>
  <c r="V62" i="13"/>
  <c r="AL62" i="13"/>
  <c r="AN9" i="11"/>
  <c r="AO9" i="11"/>
  <c r="V9" i="13"/>
  <c r="AL9" i="13"/>
  <c r="AN58" i="11"/>
  <c r="AO58" i="11"/>
  <c r="AN54" i="11"/>
  <c r="AO54" i="11"/>
  <c r="V54" i="13"/>
  <c r="AL54" i="13"/>
  <c r="AN34" i="11"/>
  <c r="AO34" i="11"/>
  <c r="V34" i="13"/>
  <c r="AL34" i="13"/>
  <c r="AN30" i="11"/>
  <c r="AO30" i="11"/>
  <c r="V30" i="13"/>
  <c r="AL30" i="13"/>
  <c r="AN18" i="11"/>
  <c r="AO18" i="11"/>
  <c r="V18" i="13"/>
  <c r="AL18" i="13"/>
  <c r="AN13" i="11"/>
  <c r="AO13" i="11"/>
  <c r="V13" i="13"/>
  <c r="AL13" i="13"/>
  <c r="AN59" i="11"/>
  <c r="AO59" i="11"/>
  <c r="V59" i="13"/>
  <c r="AL59" i="13"/>
  <c r="AN24" i="11"/>
  <c r="AO24" i="11"/>
  <c r="V24" i="13"/>
  <c r="AL24" i="13"/>
  <c r="AN40" i="11"/>
  <c r="AO40" i="11"/>
  <c r="V40" i="13"/>
  <c r="AL40" i="13"/>
  <c r="AN14" i="11"/>
  <c r="AO14" i="11"/>
  <c r="V14" i="13"/>
  <c r="AL14" i="13"/>
  <c r="AN21" i="11"/>
  <c r="AO21" i="11"/>
  <c r="V21" i="13"/>
  <c r="AL21" i="13"/>
  <c r="AN26" i="11"/>
  <c r="AO26" i="11"/>
  <c r="V26" i="13"/>
  <c r="AL26" i="13"/>
  <c r="AN38" i="11"/>
  <c r="AO38" i="11"/>
  <c r="V38" i="13"/>
  <c r="AL38" i="13"/>
  <c r="AN33" i="11"/>
  <c r="AO33" i="11"/>
  <c r="V33" i="13"/>
  <c r="AL33" i="13"/>
  <c r="AN29" i="11"/>
  <c r="AO29" i="11"/>
  <c r="V29" i="13"/>
  <c r="AL29" i="13"/>
  <c r="AN46" i="11"/>
  <c r="AO46" i="11"/>
  <c r="V46" i="13"/>
  <c r="AL46" i="13"/>
  <c r="AN37" i="11"/>
  <c r="AO37" i="11"/>
  <c r="V37" i="13"/>
  <c r="AL37" i="13"/>
  <c r="AN47" i="11"/>
  <c r="AO47" i="11"/>
  <c r="V47" i="13"/>
  <c r="AL47" i="13"/>
  <c r="AN25" i="11"/>
  <c r="AO25" i="11"/>
  <c r="V25" i="13"/>
  <c r="AL25" i="13"/>
  <c r="Z60" i="7"/>
  <c r="V60" i="13"/>
  <c r="AL60" i="13"/>
  <c r="AO5" i="11"/>
  <c r="V58" i="13"/>
  <c r="AL58" i="13"/>
  <c r="AP58" i="11"/>
  <c r="BB58" i="11"/>
  <c r="BH58" i="11"/>
  <c r="BN58" i="11"/>
  <c r="BO58" i="11"/>
  <c r="AP14" i="11"/>
  <c r="BB14" i="11"/>
  <c r="BH14" i="11"/>
  <c r="BN14" i="11"/>
  <c r="BO14" i="11"/>
  <c r="AP42" i="11"/>
  <c r="BB42" i="11"/>
  <c r="BH42" i="11"/>
  <c r="BN42" i="11"/>
  <c r="BO42" i="11"/>
  <c r="AP15" i="11"/>
  <c r="AP38" i="11"/>
  <c r="BB38" i="11"/>
  <c r="BH38" i="11"/>
  <c r="BN38" i="11"/>
  <c r="BO38" i="11"/>
  <c r="AP18" i="11"/>
  <c r="BB18" i="11"/>
  <c r="BH18" i="11"/>
  <c r="BN18" i="11"/>
  <c r="BO18" i="11"/>
  <c r="AP49" i="11"/>
  <c r="BB49" i="11"/>
  <c r="BH49" i="11"/>
  <c r="BN49" i="11"/>
  <c r="BO49" i="11"/>
  <c r="AP41" i="11"/>
  <c r="BB41" i="11"/>
  <c r="BH41" i="11"/>
  <c r="BN41" i="11"/>
  <c r="BO41" i="11"/>
  <c r="AP55" i="11"/>
  <c r="AP60" i="11"/>
  <c r="BB60" i="11"/>
  <c r="BH60" i="11"/>
  <c r="BN60" i="11"/>
  <c r="BO60" i="11"/>
  <c r="AP27" i="11"/>
  <c r="BB27" i="11"/>
  <c r="BH27" i="11"/>
  <c r="BN27" i="11"/>
  <c r="BO27" i="11"/>
  <c r="AP44" i="11"/>
  <c r="AP36" i="11"/>
  <c r="BB36" i="11"/>
  <c r="BH36" i="11"/>
  <c r="BN36" i="11"/>
  <c r="BO36" i="11"/>
  <c r="AP16" i="11"/>
  <c r="BB16" i="11"/>
  <c r="BH16" i="11"/>
  <c r="BN16" i="11"/>
  <c r="BO16" i="11"/>
  <c r="AP11" i="11"/>
  <c r="BB11" i="11"/>
  <c r="BH11" i="11"/>
  <c r="BN11" i="11"/>
  <c r="BO11" i="11"/>
  <c r="AP47" i="11"/>
  <c r="BB47" i="11"/>
  <c r="BH47" i="11"/>
  <c r="BN47" i="11"/>
  <c r="BO47" i="11"/>
  <c r="AP13" i="11"/>
  <c r="BB13" i="11"/>
  <c r="BH13" i="11"/>
  <c r="BN13" i="11"/>
  <c r="BO13" i="11"/>
  <c r="AP22" i="11"/>
  <c r="AP39" i="11"/>
  <c r="BB39" i="11"/>
  <c r="BH39" i="11"/>
  <c r="BN39" i="11"/>
  <c r="BO39" i="11"/>
  <c r="AP12" i="11"/>
  <c r="AP37" i="11"/>
  <c r="AP40" i="11"/>
  <c r="AP46" i="11"/>
  <c r="BB46" i="11"/>
  <c r="BH46" i="11"/>
  <c r="BN46" i="11"/>
  <c r="BO46" i="11"/>
  <c r="AP26" i="11"/>
  <c r="AP24" i="11"/>
  <c r="AP30" i="11"/>
  <c r="AP9" i="11"/>
  <c r="AP61" i="11"/>
  <c r="BB61" i="11"/>
  <c r="BH61" i="11"/>
  <c r="BN61" i="11"/>
  <c r="BO61" i="11"/>
  <c r="AP51" i="11"/>
  <c r="AP35" i="11"/>
  <c r="BB35" i="11"/>
  <c r="BH35" i="11"/>
  <c r="BN35" i="11"/>
  <c r="BO35" i="11"/>
  <c r="AP52" i="11"/>
  <c r="AP57" i="11"/>
  <c r="BB57" i="11"/>
  <c r="BH57" i="11"/>
  <c r="BN57" i="11"/>
  <c r="BO57" i="11"/>
  <c r="AP56" i="11"/>
  <c r="AP32" i="11"/>
  <c r="BB32" i="11"/>
  <c r="BH32" i="11"/>
  <c r="BN32" i="11"/>
  <c r="BO32" i="11"/>
  <c r="AP6" i="11"/>
  <c r="AP33" i="11"/>
  <c r="AP54" i="11"/>
  <c r="AP53" i="11"/>
  <c r="AP23" i="11"/>
  <c r="BB23" i="11"/>
  <c r="BH23" i="11"/>
  <c r="BN23" i="11"/>
  <c r="BO23" i="11"/>
  <c r="AP28" i="11"/>
  <c r="AP25" i="11"/>
  <c r="BB25" i="11"/>
  <c r="BH25" i="11"/>
  <c r="BN25" i="11"/>
  <c r="BO25" i="11"/>
  <c r="AP29" i="11"/>
  <c r="BB29" i="11"/>
  <c r="BH29" i="11"/>
  <c r="BN29" i="11"/>
  <c r="BO29" i="11"/>
  <c r="AP21" i="11"/>
  <c r="BB21" i="11"/>
  <c r="BH21" i="11"/>
  <c r="BN21" i="11"/>
  <c r="BO21" i="11"/>
  <c r="AP59" i="11"/>
  <c r="AP34" i="11"/>
  <c r="BB34" i="11"/>
  <c r="BH34" i="11"/>
  <c r="BN34" i="11"/>
  <c r="BO34" i="11"/>
  <c r="AP62" i="11"/>
  <c r="BB62" i="11"/>
  <c r="BH62" i="11"/>
  <c r="BN62" i="11"/>
  <c r="BO62" i="11"/>
  <c r="AP45" i="11"/>
  <c r="BB45" i="11"/>
  <c r="BH45" i="11"/>
  <c r="BN45" i="11"/>
  <c r="BO45" i="11"/>
  <c r="AP17" i="11"/>
  <c r="AP10" i="11"/>
  <c r="BB10" i="11"/>
  <c r="BH10" i="11"/>
  <c r="BN10" i="11"/>
  <c r="BO10" i="11"/>
  <c r="AP19" i="11"/>
  <c r="AP31" i="11"/>
  <c r="BB31" i="11"/>
  <c r="BH31" i="11"/>
  <c r="BN31" i="11"/>
  <c r="BO31" i="11"/>
  <c r="AP20" i="11"/>
  <c r="BB20" i="11"/>
  <c r="BH20" i="11"/>
  <c r="BN20" i="11"/>
  <c r="BO20" i="11"/>
  <c r="AP48" i="11"/>
  <c r="BB48" i="11"/>
  <c r="BH48" i="11"/>
  <c r="BN48" i="11"/>
  <c r="BO48" i="11"/>
  <c r="AP43" i="11"/>
  <c r="BB43" i="11"/>
  <c r="BH43" i="11"/>
  <c r="BN43" i="11"/>
  <c r="BO43" i="11"/>
  <c r="V7" i="13"/>
  <c r="AL7" i="13"/>
  <c r="AO8" i="11"/>
  <c r="V8" i="13"/>
  <c r="AL8" i="13"/>
  <c r="AS36" i="11"/>
  <c r="AN64" i="11"/>
  <c r="O63" i="13"/>
  <c r="V63" i="13"/>
  <c r="V5" i="13"/>
  <c r="AL5" i="13"/>
  <c r="AL63" i="13"/>
  <c r="AS49" i="11"/>
  <c r="AP5" i="11"/>
  <c r="BB5" i="11"/>
  <c r="BH5" i="11"/>
  <c r="BN5" i="11"/>
  <c r="BO5" i="11"/>
  <c r="AS10" i="11"/>
  <c r="AS54" i="11"/>
  <c r="BB54" i="11"/>
  <c r="BH54" i="11"/>
  <c r="BN54" i="11"/>
  <c r="BO54" i="11"/>
  <c r="AS56" i="11"/>
  <c r="BB56" i="11"/>
  <c r="BH56" i="11"/>
  <c r="BN56" i="11"/>
  <c r="BO56" i="11"/>
  <c r="AS51" i="11"/>
  <c r="BB51" i="11"/>
  <c r="BH51" i="11"/>
  <c r="BN51" i="11"/>
  <c r="BO51" i="11"/>
  <c r="AS24" i="11"/>
  <c r="BB24" i="11"/>
  <c r="BH24" i="11"/>
  <c r="BN24" i="11"/>
  <c r="BO24" i="11"/>
  <c r="AS25" i="11"/>
  <c r="AS17" i="11"/>
  <c r="BB17" i="11"/>
  <c r="BH17" i="11"/>
  <c r="BN17" i="11"/>
  <c r="BO17" i="11"/>
  <c r="AS59" i="11"/>
  <c r="BB59" i="11"/>
  <c r="BH59" i="11"/>
  <c r="BN59" i="11"/>
  <c r="BO59" i="11"/>
  <c r="AS28" i="11"/>
  <c r="BB28" i="11"/>
  <c r="BH28" i="11"/>
  <c r="BN28" i="11"/>
  <c r="BO28" i="11"/>
  <c r="AS33" i="11"/>
  <c r="BB33" i="11"/>
  <c r="BH33" i="11"/>
  <c r="BN33" i="11"/>
  <c r="BO33" i="11"/>
  <c r="AS26" i="11"/>
  <c r="BB26" i="11"/>
  <c r="BH26" i="11"/>
  <c r="BN26" i="11"/>
  <c r="BO26" i="11"/>
  <c r="AS12" i="11"/>
  <c r="BB12" i="11"/>
  <c r="BH12" i="11"/>
  <c r="BN12" i="11"/>
  <c r="BO12" i="11"/>
  <c r="AS44" i="11"/>
  <c r="BB44" i="11"/>
  <c r="BH44" i="11"/>
  <c r="BN44" i="11"/>
  <c r="BO44" i="11"/>
  <c r="AS6" i="11"/>
  <c r="BB6" i="11"/>
  <c r="BH6" i="11"/>
  <c r="BN6" i="11"/>
  <c r="BO6" i="11"/>
  <c r="AS52" i="11"/>
  <c r="BB52" i="11"/>
  <c r="BH52" i="11"/>
  <c r="BN52" i="11"/>
  <c r="BO52" i="11"/>
  <c r="AS9" i="11"/>
  <c r="BB9" i="11"/>
  <c r="BH9" i="11"/>
  <c r="BN9" i="11"/>
  <c r="BO9" i="11"/>
  <c r="AS15" i="11"/>
  <c r="BB15" i="11"/>
  <c r="BH15" i="11"/>
  <c r="BN15" i="11"/>
  <c r="BO15" i="11"/>
  <c r="AS19" i="11"/>
  <c r="BB19" i="11"/>
  <c r="BH19" i="11"/>
  <c r="BN19" i="11"/>
  <c r="BO19" i="11"/>
  <c r="AS53" i="11"/>
  <c r="BB53" i="11"/>
  <c r="BH53" i="11"/>
  <c r="BN53" i="11"/>
  <c r="BO53" i="11"/>
  <c r="AS30" i="11"/>
  <c r="BB30" i="11"/>
  <c r="BH30" i="11"/>
  <c r="BN30" i="11"/>
  <c r="BO30" i="11"/>
  <c r="AS40" i="11"/>
  <c r="BB40" i="11"/>
  <c r="BH40" i="11"/>
  <c r="BN40" i="11"/>
  <c r="BO40" i="11"/>
  <c r="AS22" i="11"/>
  <c r="BB22" i="11"/>
  <c r="BH22" i="11"/>
  <c r="BN22" i="11"/>
  <c r="BO22" i="11"/>
  <c r="AS37" i="11"/>
  <c r="BB37" i="11"/>
  <c r="BH37" i="11"/>
  <c r="BN37" i="11"/>
  <c r="BO37" i="11"/>
  <c r="AS55" i="11"/>
  <c r="BB55" i="11"/>
  <c r="BH55" i="11"/>
  <c r="BN55" i="11"/>
  <c r="BO55" i="11"/>
  <c r="AS45" i="11"/>
  <c r="AS42" i="11"/>
  <c r="AS48" i="11"/>
  <c r="AS13" i="11"/>
  <c r="AS43" i="11"/>
  <c r="AS34" i="11"/>
  <c r="AS11" i="11"/>
  <c r="AS39" i="11"/>
  <c r="AS31" i="11"/>
  <c r="AS21" i="11"/>
  <c r="AS32" i="11"/>
  <c r="AS20" i="11"/>
  <c r="AS62" i="11"/>
  <c r="AS41" i="11"/>
  <c r="AS57" i="11"/>
  <c r="AS29" i="11"/>
  <c r="AS38" i="11"/>
  <c r="AS47" i="11"/>
  <c r="AS61" i="11"/>
  <c r="AS16" i="11"/>
  <c r="AS60" i="11"/>
  <c r="AS35" i="11"/>
  <c r="AS58" i="11"/>
  <c r="AP7" i="11"/>
  <c r="AS46" i="11"/>
  <c r="AS27" i="11"/>
  <c r="AS18" i="11"/>
  <c r="AS23" i="11"/>
  <c r="AS14" i="11"/>
  <c r="AO64" i="11"/>
  <c r="AP8" i="11"/>
  <c r="BB8" i="11"/>
  <c r="BH8" i="11"/>
  <c r="BN8" i="11"/>
  <c r="BO8" i="11"/>
  <c r="AS5" i="11"/>
  <c r="AS7" i="11"/>
  <c r="BB7" i="11"/>
  <c r="BH7" i="11"/>
  <c r="BN7" i="11"/>
  <c r="BO7" i="11"/>
  <c r="AS8" i="11"/>
  <c r="AP64" i="11"/>
  <c r="BB64" i="11"/>
  <c r="AS64" i="11"/>
  <c r="BH64" i="11"/>
  <c r="BN64" i="11"/>
  <c r="V66" i="13"/>
  <c r="V67" i="13"/>
  <c r="V69" i="13"/>
  <c r="BO64" i="11"/>
  <c r="BP60" i="11"/>
  <c r="BP39" i="11"/>
  <c r="BP44" i="11"/>
  <c r="BP36" i="11"/>
  <c r="BP15" i="11"/>
  <c r="BP20" i="11"/>
  <c r="BP28" i="11"/>
  <c r="BP7" i="11"/>
  <c r="BP52" i="11"/>
  <c r="BP47" i="11"/>
  <c r="BP14" i="11"/>
  <c r="BP57" i="11"/>
  <c r="BP41" i="11"/>
  <c r="BP12" i="11"/>
  <c r="BP32" i="11"/>
  <c r="BP62" i="11"/>
  <c r="BP21" i="11"/>
  <c r="BP19" i="11"/>
  <c r="BP17" i="11"/>
  <c r="BP59" i="11"/>
  <c r="BP61" i="11"/>
  <c r="BP25" i="11"/>
  <c r="BP27" i="11"/>
  <c r="BP22" i="11"/>
  <c r="BP35" i="11"/>
  <c r="BP11" i="11"/>
  <c r="BP37" i="11"/>
  <c r="BP55" i="11"/>
  <c r="BP43" i="11"/>
  <c r="BP23" i="11"/>
  <c r="BP51" i="11"/>
  <c r="BP31" i="11"/>
  <c r="BP40" i="11"/>
  <c r="BP24" i="11"/>
  <c r="BP8" i="11"/>
  <c r="BP54" i="11"/>
  <c r="BP16" i="11"/>
  <c r="BP13" i="11"/>
  <c r="BP29" i="11"/>
  <c r="BP38" i="11"/>
  <c r="BP5" i="11"/>
  <c r="BP46" i="11"/>
  <c r="BP30" i="11"/>
  <c r="BP56" i="11"/>
  <c r="BP53" i="11"/>
  <c r="BP9" i="11"/>
  <c r="BP48" i="11"/>
  <c r="BP45" i="11"/>
  <c r="BP6" i="11"/>
  <c r="BP49" i="11"/>
  <c r="BP33" i="11"/>
  <c r="BP18" i="11"/>
  <c r="BP58" i="11"/>
  <c r="BP26" i="11"/>
  <c r="BP50" i="11"/>
  <c r="BP42" i="11"/>
  <c r="BP10" i="11"/>
  <c r="BP34" i="11"/>
  <c r="BP63" i="11"/>
  <c r="AF63" i="7"/>
  <c r="AG63" i="7"/>
  <c r="AJ63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2" i="7"/>
  <c r="AK43" i="7"/>
  <c r="AK44" i="7"/>
  <c r="AK45" i="7"/>
  <c r="AK46" i="7"/>
  <c r="AK47" i="7"/>
  <c r="AK48" i="7"/>
  <c r="AK49" i="7"/>
  <c r="AK50" i="7"/>
  <c r="AK51" i="7"/>
  <c r="AK52" i="7"/>
  <c r="AK53" i="7"/>
  <c r="AK54" i="7"/>
  <c r="AK55" i="7"/>
  <c r="AK56" i="7"/>
  <c r="AK57" i="7"/>
  <c r="AK58" i="7"/>
  <c r="AK59" i="7"/>
  <c r="AK60" i="7"/>
  <c r="AK61" i="7"/>
  <c r="AK62" i="7"/>
  <c r="AK63" i="7"/>
  <c r="AQ11" i="7"/>
  <c r="AQ29" i="7"/>
  <c r="AQ19" i="7"/>
  <c r="AQ62" i="7"/>
  <c r="K62" i="7"/>
  <c r="Z62" i="7"/>
  <c r="AM62" i="7"/>
  <c r="AO63" i="7"/>
  <c r="AP63" i="7"/>
  <c r="AQ61" i="7"/>
  <c r="AQ60" i="7"/>
  <c r="AQ59" i="7"/>
  <c r="AQ58" i="7"/>
  <c r="AQ57" i="7"/>
  <c r="AQ56" i="7"/>
  <c r="AQ55" i="7"/>
  <c r="AQ54" i="7"/>
  <c r="AQ53" i="7"/>
  <c r="AQ52" i="7"/>
  <c r="AQ51" i="7"/>
  <c r="AQ50" i="7"/>
  <c r="AQ49" i="7"/>
  <c r="AQ48" i="7"/>
  <c r="AQ47" i="7"/>
  <c r="AQ46" i="7"/>
  <c r="AQ45" i="7"/>
  <c r="AQ44" i="7"/>
  <c r="AQ43" i="7"/>
  <c r="AQ42" i="7"/>
  <c r="AQ41" i="7"/>
  <c r="AQ40" i="7"/>
  <c r="AQ39" i="7"/>
  <c r="AQ38" i="7"/>
  <c r="AQ37" i="7"/>
  <c r="AQ36" i="7"/>
  <c r="AQ35" i="7"/>
  <c r="AQ34" i="7"/>
  <c r="AQ33" i="7"/>
  <c r="AQ32" i="7"/>
  <c r="AQ31" i="7"/>
  <c r="AQ30" i="7"/>
  <c r="AQ28" i="7"/>
  <c r="AQ27" i="7"/>
  <c r="AQ26" i="7"/>
  <c r="AQ25" i="7"/>
  <c r="AQ24" i="7"/>
  <c r="AQ23" i="7"/>
  <c r="AQ22" i="7"/>
  <c r="AQ21" i="7"/>
  <c r="AQ20" i="7"/>
  <c r="AQ18" i="7"/>
  <c r="AQ17" i="7"/>
  <c r="AQ16" i="7"/>
  <c r="AQ15" i="7"/>
  <c r="AQ14" i="7"/>
  <c r="AQ13" i="7"/>
  <c r="AQ12" i="7"/>
  <c r="AQ10" i="7"/>
  <c r="AQ9" i="7"/>
  <c r="AQ8" i="7"/>
  <c r="AQ7" i="7"/>
  <c r="AQ6" i="7"/>
  <c r="AQ63" i="7"/>
  <c r="J63" i="7"/>
  <c r="G63" i="7"/>
  <c r="E63" i="7"/>
  <c r="D63" i="7"/>
  <c r="K61" i="7"/>
  <c r="Z61" i="7"/>
  <c r="AM61" i="7"/>
  <c r="K60" i="7"/>
  <c r="AM60" i="7"/>
  <c r="K59" i="7"/>
  <c r="Z59" i="7"/>
  <c r="AM59" i="7"/>
  <c r="K58" i="7"/>
  <c r="Z58" i="7"/>
  <c r="AM58" i="7"/>
  <c r="Z57" i="7"/>
  <c r="AM57" i="7"/>
  <c r="K56" i="7"/>
  <c r="Z56" i="7"/>
  <c r="AM56" i="7"/>
  <c r="K55" i="7"/>
  <c r="Z55" i="7"/>
  <c r="AM55" i="7"/>
  <c r="K54" i="7"/>
  <c r="Z54" i="7"/>
  <c r="AM54" i="7"/>
  <c r="K53" i="7"/>
  <c r="Z53" i="7"/>
  <c r="AM53" i="7"/>
  <c r="K52" i="7"/>
  <c r="Z52" i="7"/>
  <c r="AM52" i="7"/>
  <c r="K51" i="7"/>
  <c r="Z51" i="7"/>
  <c r="AM51" i="7"/>
  <c r="K50" i="7"/>
  <c r="K49" i="7"/>
  <c r="Z49" i="7"/>
  <c r="AM49" i="7"/>
  <c r="K48" i="7"/>
  <c r="Z48" i="7"/>
  <c r="AM48" i="7"/>
  <c r="K47" i="7"/>
  <c r="Z47" i="7"/>
  <c r="AM47" i="7"/>
  <c r="K46" i="7"/>
  <c r="Z46" i="7"/>
  <c r="AM46" i="7"/>
  <c r="K45" i="7"/>
  <c r="Z45" i="7"/>
  <c r="AM45" i="7"/>
  <c r="K44" i="7"/>
  <c r="Z44" i="7"/>
  <c r="AM44" i="7"/>
  <c r="K43" i="7"/>
  <c r="Z43" i="7"/>
  <c r="AM43" i="7"/>
  <c r="K42" i="7"/>
  <c r="Z42" i="7"/>
  <c r="AM42" i="7"/>
  <c r="K41" i="7"/>
  <c r="Z41" i="7"/>
  <c r="AM41" i="7"/>
  <c r="K40" i="7"/>
  <c r="Z40" i="7"/>
  <c r="AM40" i="7"/>
  <c r="K39" i="7"/>
  <c r="Z39" i="7"/>
  <c r="AM39" i="7"/>
  <c r="K38" i="7"/>
  <c r="Z38" i="7"/>
  <c r="AM38" i="7"/>
  <c r="K37" i="7"/>
  <c r="Z37" i="7"/>
  <c r="AM37" i="7"/>
  <c r="K36" i="7"/>
  <c r="Z36" i="7"/>
  <c r="AM36" i="7"/>
  <c r="K35" i="7"/>
  <c r="Z35" i="7"/>
  <c r="AM35" i="7"/>
  <c r="K34" i="7"/>
  <c r="Z34" i="7"/>
  <c r="AM34" i="7"/>
  <c r="K33" i="7"/>
  <c r="Z33" i="7"/>
  <c r="AM33" i="7"/>
  <c r="K32" i="7"/>
  <c r="Z32" i="7"/>
  <c r="AM32" i="7"/>
  <c r="K31" i="7"/>
  <c r="Z31" i="7"/>
  <c r="AM31" i="7"/>
  <c r="K30" i="7"/>
  <c r="Z30" i="7"/>
  <c r="AM30" i="7"/>
  <c r="K29" i="7"/>
  <c r="Z29" i="7"/>
  <c r="AM29" i="7"/>
  <c r="K28" i="7"/>
  <c r="Z28" i="7"/>
  <c r="AM28" i="7"/>
  <c r="K27" i="7"/>
  <c r="Z27" i="7"/>
  <c r="AM27" i="7"/>
  <c r="K26" i="7"/>
  <c r="Z26" i="7"/>
  <c r="AM26" i="7"/>
  <c r="K25" i="7"/>
  <c r="Z25" i="7"/>
  <c r="AM25" i="7"/>
  <c r="K24" i="7"/>
  <c r="Z24" i="7"/>
  <c r="AM24" i="7"/>
  <c r="K23" i="7"/>
  <c r="Z23" i="7"/>
  <c r="AM23" i="7"/>
  <c r="K22" i="7"/>
  <c r="Z22" i="7"/>
  <c r="AM22" i="7"/>
  <c r="K21" i="7"/>
  <c r="Z21" i="7"/>
  <c r="AM21" i="7"/>
  <c r="K20" i="7"/>
  <c r="Z20" i="7"/>
  <c r="AM20" i="7"/>
  <c r="K19" i="7"/>
  <c r="Z19" i="7"/>
  <c r="AM19" i="7"/>
  <c r="K18" i="7"/>
  <c r="Z18" i="7"/>
  <c r="AM18" i="7"/>
  <c r="K17" i="7"/>
  <c r="Z17" i="7"/>
  <c r="AM17" i="7"/>
  <c r="K16" i="7"/>
  <c r="Z16" i="7"/>
  <c r="AM16" i="7"/>
  <c r="K15" i="7"/>
  <c r="Z15" i="7"/>
  <c r="AM15" i="7"/>
  <c r="K14" i="7"/>
  <c r="Z14" i="7"/>
  <c r="AM14" i="7"/>
  <c r="K13" i="7"/>
  <c r="Z13" i="7"/>
  <c r="AM13" i="7"/>
  <c r="K12" i="7"/>
  <c r="Z12" i="7"/>
  <c r="AM12" i="7"/>
  <c r="K11" i="7"/>
  <c r="Z11" i="7"/>
  <c r="AM11" i="7"/>
  <c r="K10" i="7"/>
  <c r="Z10" i="7"/>
  <c r="AM10" i="7"/>
  <c r="K9" i="7"/>
  <c r="Z9" i="7"/>
  <c r="AM9" i="7"/>
  <c r="K8" i="7"/>
  <c r="Z8" i="7"/>
  <c r="AM8" i="7"/>
  <c r="K7" i="7"/>
  <c r="Z7" i="7"/>
  <c r="AM7" i="7"/>
  <c r="K6" i="7"/>
  <c r="Z6" i="7"/>
  <c r="AM6" i="7"/>
  <c r="Z50" i="7"/>
  <c r="AM50" i="7"/>
  <c r="K5" i="7"/>
  <c r="K63" i="7"/>
  <c r="Z5" i="7"/>
  <c r="AM5" i="7"/>
  <c r="AM63" i="7"/>
  <c r="R63" i="7"/>
  <c r="AB63" i="7"/>
  <c r="Q63" i="7"/>
  <c r="P63" i="7"/>
  <c r="O63" i="7"/>
  <c r="N63" i="7"/>
  <c r="AE63" i="7"/>
  <c r="B63" i="7"/>
  <c r="Z63" i="7"/>
  <c r="AC50" i="7"/>
  <c r="AS50" i="7"/>
  <c r="AC6" i="7"/>
  <c r="AS6" i="7"/>
  <c r="AC62" i="7"/>
  <c r="AS61" i="7"/>
  <c r="AC61" i="7"/>
  <c r="AS43" i="7"/>
  <c r="AC43" i="7"/>
  <c r="AC52" i="7"/>
  <c r="AS52" i="7"/>
  <c r="AC35" i="7"/>
  <c r="AS35" i="7"/>
  <c r="AC32" i="7"/>
  <c r="AS32" i="7"/>
  <c r="AS40" i="7"/>
  <c r="AC40" i="7"/>
  <c r="AC39" i="7"/>
  <c r="AS39" i="7"/>
  <c r="AC53" i="7"/>
  <c r="AS53" i="7"/>
  <c r="AC12" i="7"/>
  <c r="AS12" i="7"/>
  <c r="AC59" i="7"/>
  <c r="AS59" i="7"/>
  <c r="AC15" i="7"/>
  <c r="AS15" i="7"/>
  <c r="AS48" i="7"/>
  <c r="AC48" i="7"/>
  <c r="AC36" i="7"/>
  <c r="AS36" i="7"/>
  <c r="AC26" i="7"/>
  <c r="AS26" i="7"/>
  <c r="AS56" i="7"/>
  <c r="AC56" i="7"/>
  <c r="AS7" i="7"/>
  <c r="AC7" i="7"/>
  <c r="AC51" i="7"/>
  <c r="AS51" i="7"/>
  <c r="AS23" i="7"/>
  <c r="AC23" i="7"/>
  <c r="AS25" i="7"/>
  <c r="AC25" i="7"/>
  <c r="AC20" i="7"/>
  <c r="AS20" i="7"/>
  <c r="AC33" i="7"/>
  <c r="AS33" i="7"/>
  <c r="AC21" i="7"/>
  <c r="AS21" i="7"/>
  <c r="AS60" i="7"/>
  <c r="AC60" i="7"/>
  <c r="AC31" i="7"/>
  <c r="AS31" i="7"/>
  <c r="AC14" i="7"/>
  <c r="AS14" i="7"/>
  <c r="AS30" i="7"/>
  <c r="AC30" i="7"/>
  <c r="AS13" i="7"/>
  <c r="AC13" i="7"/>
  <c r="AC24" i="7"/>
  <c r="AS24" i="7"/>
  <c r="AS29" i="7"/>
  <c r="AC29" i="7"/>
  <c r="AC37" i="7"/>
  <c r="AS37" i="7"/>
  <c r="AS10" i="7"/>
  <c r="AC10" i="7"/>
  <c r="AS34" i="7"/>
  <c r="AC34" i="7"/>
  <c r="AC41" i="7"/>
  <c r="AS41" i="7"/>
  <c r="AC17" i="7"/>
  <c r="AS17" i="7"/>
  <c r="AC49" i="7"/>
  <c r="AS49" i="7"/>
  <c r="AS9" i="7"/>
  <c r="AC9" i="7"/>
  <c r="AS58" i="7"/>
  <c r="AC58" i="7"/>
  <c r="AC42" i="7"/>
  <c r="AS42" i="7"/>
  <c r="AS27" i="7"/>
  <c r="AC27" i="7"/>
  <c r="AS38" i="7"/>
  <c r="AC38" i="7"/>
  <c r="AS55" i="7"/>
  <c r="AC55" i="7"/>
  <c r="AC11" i="7"/>
  <c r="AS11" i="7"/>
  <c r="AS44" i="7"/>
  <c r="AC44" i="7"/>
  <c r="AC47" i="7"/>
  <c r="AS47" i="7"/>
  <c r="AS28" i="7"/>
  <c r="AC28" i="7"/>
  <c r="AC16" i="7"/>
  <c r="AS16" i="7"/>
  <c r="AS18" i="7"/>
  <c r="AC18" i="7"/>
  <c r="AC46" i="7"/>
  <c r="AS46" i="7"/>
  <c r="AC57" i="7"/>
  <c r="AS57" i="7"/>
  <c r="AC22" i="7"/>
  <c r="AS22" i="7"/>
  <c r="AC54" i="7"/>
  <c r="AS54" i="7"/>
  <c r="AS8" i="7"/>
  <c r="AC8" i="7"/>
  <c r="AS45" i="7"/>
  <c r="AC45" i="7"/>
  <c r="AC19" i="7"/>
  <c r="AS19" i="7"/>
  <c r="AS62" i="7"/>
  <c r="AC5" i="7"/>
  <c r="AS5" i="7"/>
  <c r="Y63" i="7"/>
  <c r="AS63" i="7"/>
  <c r="AC63" i="7"/>
  <c r="Q65" i="14"/>
  <c r="W65" i="14"/>
  <c r="AB65" i="14"/>
</calcChain>
</file>

<file path=xl/sharedStrings.xml><?xml version="1.0" encoding="utf-8"?>
<sst xmlns="http://schemas.openxmlformats.org/spreadsheetml/2006/main" count="758" uniqueCount="354">
  <si>
    <t>Self-Help</t>
  </si>
  <si>
    <t>Court</t>
  </si>
  <si>
    <t>A</t>
  </si>
  <si>
    <t>B</t>
  </si>
  <si>
    <t>C</t>
  </si>
  <si>
    <t>D</t>
  </si>
  <si>
    <t>E</t>
  </si>
  <si>
    <t>F</t>
  </si>
  <si>
    <t>G</t>
  </si>
  <si>
    <t>H</t>
  </si>
  <si>
    <t>K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</si>
  <si>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</si>
  <si>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</si>
  <si>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</si>
  <si>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</si>
  <si>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</si>
  <si>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</si>
  <si>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</si>
  <si>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</si>
  <si>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</si>
  <si>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</si>
  <si>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</si>
  <si>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</si>
  <si>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</si>
  <si>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</si>
  <si>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</si>
  <si>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</si>
  <si>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</si>
  <si>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</si>
  <si>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</si>
  <si>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</si>
  <si>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</si>
  <si>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</si>
  <si>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</si>
  <si>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</si>
  <si>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</si>
  <si>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</si>
  <si>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</si>
  <si>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</si>
  <si>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</si>
  <si>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</si>
  <si>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</si>
  <si>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</si>
  <si>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</si>
  <si>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</si>
  <si>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</si>
  <si>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</si>
  <si>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</si>
  <si>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</si>
  <si>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</si>
  <si>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</si>
  <si>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</si>
  <si>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</si>
  <si>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</si>
  <si>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</si>
  <si>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</si>
  <si>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</si>
  <si>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</si>
  <si>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</si>
  <si>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</si>
  <si>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</si>
  <si>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</si>
  <si>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</si>
  <si>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</si>
  <si>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</si>
  <si>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</si>
  <si>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</si>
  <si>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</si>
  <si>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</si>
  <si>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</t>
  </si>
  <si>
    <t>M</t>
  </si>
  <si>
    <t>Automated Recordkeeping &amp; Micrographics</t>
  </si>
  <si>
    <t>2% Automation Replacement</t>
  </si>
  <si>
    <t>J</t>
  </si>
  <si>
    <t>L</t>
  </si>
  <si>
    <t>ICNA</t>
  </si>
  <si>
    <t>N</t>
  </si>
  <si>
    <t>P</t>
  </si>
  <si>
    <t>R</t>
  </si>
  <si>
    <t>Fiscal Neutral
Cost Change</t>
  </si>
  <si>
    <t>Fiscal Neutral Offset</t>
  </si>
  <si>
    <t>Change in Revenue Collected</t>
  </si>
  <si>
    <t>Fiscal Neutral Cost Change</t>
  </si>
  <si>
    <t>RAS Methodology</t>
  </si>
  <si>
    <t>Proportional Share</t>
  </si>
  <si>
    <t>Non-Sheriff Security</t>
  </si>
  <si>
    <r>
      <t xml:space="preserve">SJOs 
</t>
    </r>
    <r>
      <rPr>
        <b/>
        <sz val="10"/>
        <color theme="1"/>
        <rFont val="Calibri"/>
        <family val="2"/>
      </rPr>
      <t>(excludes 
AB 1058)</t>
    </r>
  </si>
  <si>
    <t>Telephonic Appearances</t>
  </si>
  <si>
    <r>
      <t xml:space="preserve">SJO 
Adjustment </t>
    </r>
    <r>
      <rPr>
        <b/>
        <sz val="10"/>
        <color theme="1"/>
        <rFont val="Calibri"/>
        <family val="2"/>
      </rPr>
      <t>(Change from 
PY)</t>
    </r>
  </si>
  <si>
    <t>Automated Recordkeeping &amp; Micrographics
(Change from
PY)</t>
  </si>
  <si>
    <t>Q</t>
  </si>
  <si>
    <t>S</t>
  </si>
  <si>
    <t>T</t>
  </si>
  <si>
    <t>General Fund Employee Benefits</t>
  </si>
  <si>
    <t>Applied 
Funding
Floor</t>
  </si>
  <si>
    <t>Floor
Allocation
Adjustment</t>
  </si>
  <si>
    <t>Percentage
Share of 
Reduction</t>
  </si>
  <si>
    <t>Reduction 
Allocation</t>
  </si>
  <si>
    <t>Caseload Funding Model Estimated 
Need</t>
  </si>
  <si>
    <t>O</t>
  </si>
  <si>
    <t>U</t>
  </si>
  <si>
    <t>V</t>
  </si>
  <si>
    <t>X</t>
  </si>
  <si>
    <t>Y</t>
  </si>
  <si>
    <t>Z</t>
  </si>
  <si>
    <t>AA</t>
  </si>
  <si>
    <t>AC</t>
  </si>
  <si>
    <t>AE</t>
  </si>
  <si>
    <t>AF</t>
  </si>
  <si>
    <t>AG</t>
  </si>
  <si>
    <t>AH</t>
  </si>
  <si>
    <t>AI</t>
  </si>
  <si>
    <t>AJ</t>
  </si>
  <si>
    <t>AL</t>
  </si>
  <si>
    <t>AO</t>
  </si>
  <si>
    <t>AP</t>
  </si>
  <si>
    <t>AQ</t>
  </si>
  <si>
    <t>TC Operations Allocation Funded from ICNA</t>
  </si>
  <si>
    <t>Total of Base Adjustments</t>
  </si>
  <si>
    <t>SJO Adjustment</t>
  </si>
  <si>
    <t>Total Workload Formula Related Adjustments</t>
  </si>
  <si>
    <t>Changes to Workload Allocation</t>
  </si>
  <si>
    <t>Security Base 
(FY 10-11) Adjustment</t>
  </si>
  <si>
    <t>W O R K L O A D  A L L O C A T I O N  A D J U S T M E N T S</t>
  </si>
  <si>
    <t>W</t>
  </si>
  <si>
    <t>W O R K L O A D  F O R M U L A</t>
  </si>
  <si>
    <t>Workload Formula Percentage</t>
  </si>
  <si>
    <t>O T H E R  O N E - T I M E  A D J U S T M E N T S</t>
  </si>
  <si>
    <t>Total 
Adjustments</t>
  </si>
  <si>
    <t>AM</t>
  </si>
  <si>
    <t>Other Allocations and Information</t>
  </si>
  <si>
    <t>Total 
Other 
Allocations and Information</t>
  </si>
  <si>
    <t>Revenue Collected</t>
  </si>
  <si>
    <t>Court Reporters in Family Law (Discretionary)</t>
  </si>
  <si>
    <t>All Other Applicable Revenue Sources</t>
  </si>
  <si>
    <t>Reduction for 
SJO Conversion</t>
  </si>
  <si>
    <t>AN</t>
  </si>
  <si>
    <t>AT</t>
  </si>
  <si>
    <t>Total Allocation Less Revenues</t>
  </si>
  <si>
    <t>One-Time Adjustments</t>
  </si>
  <si>
    <t>AU</t>
  </si>
  <si>
    <t>Support for New Judgeships
Non-Sheriff Security Funding</t>
  </si>
  <si>
    <t>AD</t>
  </si>
  <si>
    <t>Unallocated</t>
  </si>
  <si>
    <t>AB</t>
  </si>
  <si>
    <t>2019-20 BASE ADJUSTMENTS USED TO CALCULATE WORKLOAD ALLOCATION</t>
  </si>
  <si>
    <t>2020-21 Workload Funding Floor Adjustment</t>
  </si>
  <si>
    <t>2020-21
Workload Formula</t>
  </si>
  <si>
    <t>2020-21 Workload Formula Percentage</t>
  </si>
  <si>
    <t>2020-21
Total
Allocation and Revenues</t>
  </si>
  <si>
    <t>Preliminary 
One-Time Reduction for Fund Balance Above the 3% Cap</t>
  </si>
  <si>
    <t>2020-21 
Total Adjusted Allocation and Revenues</t>
  </si>
  <si>
    <t>Criminal Justice Realignment</t>
  </si>
  <si>
    <t>Current 
Methodology</t>
  </si>
  <si>
    <t>Same Allocation Methodology Applied in 2019-20</t>
  </si>
  <si>
    <t>Remaining Support for New Judgeships
(Cluster 1 Courts to 100%)</t>
  </si>
  <si>
    <t>Remaining Support for New Judgeships
(Courts Below Statewide Average)</t>
  </si>
  <si>
    <t>Remaining Support for New Judgeships
(Courts Below 100%)</t>
  </si>
  <si>
    <t>2019-20 NON-BASE ADJUSTMENTS USED TO CALCULATE WORKLOAD ALLOCATION</t>
  </si>
  <si>
    <t>2019-20
Total Base 
Allocation</t>
  </si>
  <si>
    <t>2019-20 ALLOCATION ADJUSTMENTS</t>
  </si>
  <si>
    <r>
      <t xml:space="preserve">2020-21
Workload 
Allocation 
</t>
    </r>
    <r>
      <rPr>
        <b/>
        <sz val="9"/>
        <color theme="1"/>
        <rFont val="Calibri"/>
        <family val="2"/>
      </rPr>
      <t>(Prior to Implementing Funding Floor)</t>
    </r>
  </si>
  <si>
    <t>Allocation
Difference 
from 
2019-20</t>
  </si>
  <si>
    <t>2020-21
Dependency Counsel 
Allocation
(156.7m with Reserve)</t>
  </si>
  <si>
    <t>Remove Funding for Court Reporters in Family Law (Discretionary)</t>
  </si>
  <si>
    <t>Remove Funding for Court Reporters in Family Law</t>
  </si>
  <si>
    <t>I (B:H)</t>
  </si>
  <si>
    <t>Cannabis Conviction Resentencing</t>
  </si>
  <si>
    <t>2019-20
Ending
Ongoing Base 
Allocation</t>
  </si>
  <si>
    <t>Remove Remaining  Self-Help
(Reimbursement)</t>
  </si>
  <si>
    <t>Remove Allocation Funded from ICNA</t>
  </si>
  <si>
    <t>2019-20
Adjusted TCTF Ongoing Base 
Allocation</t>
  </si>
  <si>
    <t>2019-20 Non-Court Interpreter Benefit Augmentation</t>
  </si>
  <si>
    <t>2019-20
Total Base 
(TCTF, GF, ICNA)
Allocation</t>
  </si>
  <si>
    <t>2020-21
Beginning Workload Allocation</t>
  </si>
  <si>
    <t xml:space="preserve">2020-21
Final Workload
Allocation </t>
  </si>
  <si>
    <t>SJOs 
(excludes 
AB 1058)</t>
  </si>
  <si>
    <t xml:space="preserve">Other Allocations </t>
  </si>
  <si>
    <t>2020-21 Supplemental
Funding ($10m Reserve)
Replenishment</t>
  </si>
  <si>
    <t>Court-Appointed Dependency Counsel
(Program 0150011)</t>
  </si>
  <si>
    <t>2020-21 Beginning
Workload
Allocation</t>
  </si>
  <si>
    <t xml:space="preserve">2020-21 Final
Workload Allocation </t>
  </si>
  <si>
    <t>2020-21
Allocation and Revenues</t>
  </si>
  <si>
    <t>2020-21 
Adjusted Allocation and Revenues</t>
  </si>
  <si>
    <t>N O N - W O R K L O A D  R E L A T E D  A L L O C A T I O N S</t>
  </si>
  <si>
    <t>2020-21 
Total Trial Court Allocations and Revenues</t>
  </si>
  <si>
    <t>% of Allocation Less Revenues</t>
  </si>
  <si>
    <t>Support for New Judgeships
Non-Sheriff Security (0.23%)</t>
  </si>
  <si>
    <t>Support for New Judgeships
Non-Sheriff Security 
(0.23%)</t>
  </si>
  <si>
    <t>2020-21 May Revision Allocation
Reduction</t>
  </si>
  <si>
    <t>Cannabis Conviction Resentencing
(One-Time)</t>
  </si>
  <si>
    <t>Funding for COVID-19 Related Case Filing Backlog 
(One-Time)</t>
  </si>
  <si>
    <t>I N F O R M A T I O N A L</t>
  </si>
  <si>
    <t>W (J:V)</t>
  </si>
  <si>
    <t>Y (W/X)</t>
  </si>
  <si>
    <t>AF (Z:AE)</t>
  </si>
  <si>
    <t>AG (W+AF)</t>
  </si>
  <si>
    <t>AJ (AH:AI)</t>
  </si>
  <si>
    <t>AK (AG+AJ)</t>
  </si>
  <si>
    <t>E (B:D)</t>
  </si>
  <si>
    <t>F (A+E)</t>
  </si>
  <si>
    <t>I (F:H)</t>
  </si>
  <si>
    <t>Q (J:P)</t>
  </si>
  <si>
    <t>R (I+Q)</t>
  </si>
  <si>
    <t>AD (R:AC)</t>
  </si>
  <si>
    <t>AI (AD+AF+AH)</t>
  </si>
  <si>
    <t>AK (AI/AJ)</t>
  </si>
  <si>
    <t>AX</t>
  </si>
  <si>
    <t>AY</t>
  </si>
  <si>
    <t>AZ</t>
  </si>
  <si>
    <t>AR (AL:AQ)</t>
  </si>
  <si>
    <t>AS (AI+AR)</t>
  </si>
  <si>
    <t>AV (AT:AU)</t>
  </si>
  <si>
    <t>AW (AS+AV)</t>
  </si>
  <si>
    <t>BB (AW+AZ)</t>
  </si>
  <si>
    <r>
      <t>2020-21
Benefit Cost Change
Funding</t>
    </r>
    <r>
      <rPr>
        <b/>
        <vertAlign val="superscript"/>
        <sz val="11"/>
        <color theme="1"/>
        <rFont val="Calibri"/>
        <family val="2"/>
      </rPr>
      <t>1</t>
    </r>
  </si>
  <si>
    <t>Funding for COVID-19 Related Case Filing Backlog 
(One-Time, 
Pro Rata)</t>
  </si>
  <si>
    <t>4% Band</t>
  </si>
  <si>
    <r>
      <t xml:space="preserve">TCTF Base </t>
    </r>
    <r>
      <rPr>
        <b/>
        <i/>
        <sz val="9"/>
        <color rgb="FFC00000"/>
        <rFont val="Calibri"/>
        <family val="2"/>
        <scheme val="minor"/>
      </rPr>
      <t>Ongoing</t>
    </r>
  </si>
  <si>
    <r>
      <t xml:space="preserve">TCTF Base
</t>
    </r>
    <r>
      <rPr>
        <b/>
        <i/>
        <sz val="9"/>
        <color rgb="FFC00000"/>
        <rFont val="Calibri"/>
        <family val="2"/>
        <scheme val="minor"/>
      </rPr>
      <t>Ongoing</t>
    </r>
  </si>
  <si>
    <r>
      <t xml:space="preserve">TCTF Base 
</t>
    </r>
    <r>
      <rPr>
        <b/>
        <i/>
        <sz val="9"/>
        <color rgb="FFC00000"/>
        <rFont val="Calibri"/>
        <family val="2"/>
        <scheme val="minor"/>
      </rPr>
      <t>One-Time</t>
    </r>
  </si>
  <si>
    <r>
      <t xml:space="preserve">TCTF Base
</t>
    </r>
    <r>
      <rPr>
        <b/>
        <i/>
        <sz val="9"/>
        <color rgb="FFC00000"/>
        <rFont val="Calibri"/>
        <family val="2"/>
        <scheme val="minor"/>
      </rPr>
      <t>One-Time</t>
    </r>
  </si>
  <si>
    <t>TCTF Non-Base</t>
  </si>
  <si>
    <t>General Fund</t>
  </si>
  <si>
    <t xml:space="preserve">Telephonic Appearances </t>
  </si>
  <si>
    <t>Court-Appointed Dependency 
Counsel Funding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</si>
  <si>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</si>
  <si>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</si>
  <si>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</si>
  <si>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</si>
  <si>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</si>
  <si>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</si>
  <si>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</si>
  <si>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</si>
  <si>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</si>
  <si>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c12</t>
  </si>
  <si>
    <t>c14</t>
  </si>
  <si>
    <t>c16</t>
  </si>
  <si>
    <t>c17</t>
  </si>
  <si>
    <t>c19</t>
  </si>
  <si>
    <t>c18</t>
  </si>
  <si>
    <t>Totals</t>
  </si>
  <si>
    <t>2020-21
Benefit Cost Change
Funding</t>
  </si>
  <si>
    <t>Base Allocation 
(General Fund Employee Benefits Costs)</t>
  </si>
  <si>
    <t>Self-Help Funding</t>
  </si>
  <si>
    <t>c10</t>
  </si>
  <si>
    <t>c11</t>
  </si>
  <si>
    <t>c13</t>
  </si>
  <si>
    <t>c15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</si>
  <si>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</si>
  <si>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</si>
  <si>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</si>
  <si>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</si>
  <si>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</si>
  <si>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</si>
  <si>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</si>
  <si>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</si>
  <si>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</si>
  <si>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</si>
  <si>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</si>
  <si>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</si>
  <si>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</si>
  <si>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</si>
  <si>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Remove Remaining  
Self-Help
(Reimbursement)</t>
  </si>
  <si>
    <t>SJO
 Adjustment</t>
  </si>
  <si>
    <t>2020-21 
Total Trial Court Allocations by GL</t>
  </si>
  <si>
    <t>* There is a $100,000 difference from total in tab "20-21 Alloc Display (Complex)" due to the unallocated reserve for Dependency Counsel</t>
  </si>
  <si>
    <t>Ties to Totals in Tab "20-21 Alloc Display (Complex)"</t>
  </si>
  <si>
    <t>2020-21 NON GL Trial Court Revenues and Adjustments</t>
  </si>
  <si>
    <t>2020-21 
Total NON GL Trial Court Revenues and Adjustments</t>
  </si>
  <si>
    <t>Funding for COVID-19 Related Case Filing Backlog 
(Pro Rata)</t>
  </si>
  <si>
    <t>2019-20
Non-Court Interpreter Benefit Augmentation</t>
  </si>
  <si>
    <t>c35</t>
  </si>
  <si>
    <t>IMF</t>
  </si>
  <si>
    <t>Self-Help 
Funding (Informational Only)</t>
  </si>
  <si>
    <t>2020-21 
Total Trial Court Allocations and Revenues¹</t>
  </si>
  <si>
    <t>c20</t>
  </si>
  <si>
    <t>CAC Reserve</t>
  </si>
  <si>
    <t>Complex Total</t>
  </si>
  <si>
    <t>Differece</t>
  </si>
  <si>
    <t>Revenue for WF</t>
  </si>
  <si>
    <t>2019-20
Ending Ongoing Base Allocation</t>
  </si>
  <si>
    <t>Ongoing and adjustments</t>
  </si>
  <si>
    <t>2020-21 Allocations</t>
  </si>
  <si>
    <t>Total Adjusted
Total Base 
Allocation</t>
  </si>
  <si>
    <t>Total Base Allocation Adjustments</t>
  </si>
  <si>
    <t>GL 812110</t>
  </si>
  <si>
    <t>GL 816111</t>
  </si>
  <si>
    <t>GL 812167</t>
  </si>
  <si>
    <t>GL 832010</t>
  </si>
  <si>
    <t>GL 832012</t>
  </si>
  <si>
    <t>Total Non-Base Allocations</t>
  </si>
  <si>
    <t>GL 837011</t>
  </si>
  <si>
    <t>Self-Help 
Funding From the State Trial Court Improvement and Modernization Fund
(IMF)</t>
  </si>
  <si>
    <t>I</t>
  </si>
  <si>
    <t>D (A:C)</t>
  </si>
  <si>
    <t>INFORMATIONAL ONLY</t>
  </si>
  <si>
    <t>2021-22 ONGOING BASE ALLOCATIONS</t>
  </si>
  <si>
    <t>2021-22 BASE ALLOCATION ADJUSTMENTS</t>
  </si>
  <si>
    <t>2021-22 NON-BASE ALLOCATIONS</t>
  </si>
  <si>
    <t>2021-22 Funding Restoration</t>
  </si>
  <si>
    <t>Supplemental
Funding ($10m Reserve)
Replenishment</t>
  </si>
  <si>
    <t>Security Base 
Adjustment</t>
  </si>
  <si>
    <t>2021-22 OTHER NON-TCTF BASE ALLOCATIONS</t>
  </si>
  <si>
    <t>OTHER ONE-TIME TCTF ALLOCATIONS</t>
  </si>
  <si>
    <t>One-Time Reduction for Fund Balance Above the 3% Cap</t>
  </si>
  <si>
    <t>J (E:I)</t>
  </si>
  <si>
    <t>K (D+J)</t>
  </si>
  <si>
    <r>
      <t>2021-22
Non-Interpreter Benefit Cost Change
Funding</t>
    </r>
    <r>
      <rPr>
        <b/>
        <vertAlign val="superscript"/>
        <sz val="11"/>
        <rFont val="Calibri"/>
        <family val="2"/>
      </rPr>
      <t>1</t>
    </r>
  </si>
  <si>
    <t>2021-22
Total Base Allocation</t>
  </si>
  <si>
    <t>2020-21 NON-BASE ADJUSTMENTS USED TO CALCULATE WORKLOAD ALLOCATION</t>
  </si>
  <si>
    <t>2021-22
Beginning Workload Allocation</t>
  </si>
  <si>
    <t>2021-22 Workload Funding Floor Adjustment</t>
  </si>
  <si>
    <t xml:space="preserve">2021-22
Final Workload
Allocation </t>
  </si>
  <si>
    <t>2021-22
Workload Formula</t>
  </si>
  <si>
    <t>2021-22
Non-Interpreter Benefit Cost Change
Funding</t>
  </si>
  <si>
    <r>
      <t>All Other Applicable Revenue Sources</t>
    </r>
    <r>
      <rPr>
        <b/>
        <vertAlign val="superscript"/>
        <sz val="11"/>
        <color theme="1"/>
        <rFont val="Calibri"/>
        <family val="2"/>
      </rPr>
      <t>1</t>
    </r>
  </si>
  <si>
    <t>Reduction for Subordinate Judicial Officer (SJO) Conversion</t>
  </si>
  <si>
    <t>2020-21
Adjusted Trial Court Trust Fund (TCTF) Ongoing Base 
Allocation</t>
  </si>
  <si>
    <t>General Ledger (GL) 812110</t>
  </si>
  <si>
    <t>2020-21 ONGOING BASE ADJUSTMENTS</t>
  </si>
  <si>
    <t>Total 
One-Time 
Base Allocations</t>
  </si>
  <si>
    <t>Criminal 
Justice Realignment</t>
  </si>
  <si>
    <t>Total
Ongoing Allocations</t>
  </si>
  <si>
    <t>Floor 
Reduction 
Allocation</t>
  </si>
  <si>
    <t>Reduction 
for SJO Conversion
(Annualization)</t>
  </si>
  <si>
    <t>2021-22 
Total TCTF 
Base
Allocation</t>
  </si>
  <si>
    <t xml:space="preserve">Trial Court Operations Allocation Funded from State Court Facilities Construction Fund </t>
  </si>
  <si>
    <t>2% 
Automation Replacement</t>
  </si>
  <si>
    <t>Dependency Counsel 
Allocation
($156.7m with Reserve)</t>
  </si>
  <si>
    <t>Trial Court Operations Allocation Funded from the Immediate and Critical Needs Account</t>
  </si>
  <si>
    <t>2020-21 BASE ADJUSTMENTS USED TO 
CALCULATE WORKLOAD ALLOCATION</t>
  </si>
  <si>
    <t>Subordinate Judicial Officer (SJO) Adjustment</t>
  </si>
  <si>
    <t>Reduction 
for SJO Conversion</t>
  </si>
  <si>
    <r>
      <t xml:space="preserve">SJO 
Adjustment </t>
    </r>
    <r>
      <rPr>
        <b/>
        <sz val="10"/>
        <color theme="1"/>
        <rFont val="Calibri"/>
        <family val="2"/>
      </rPr>
      <t>(Change from 
Prior Year)</t>
    </r>
  </si>
  <si>
    <r>
      <t xml:space="preserve">Automated Recordkeeping &amp; Micrographics
</t>
    </r>
    <r>
      <rPr>
        <b/>
        <sz val="10"/>
        <color theme="1"/>
        <rFont val="Calibri"/>
        <family val="2"/>
      </rPr>
      <t>(Change from
Prior Year)</t>
    </r>
  </si>
  <si>
    <t>Proposed Restoration</t>
  </si>
  <si>
    <r>
      <t xml:space="preserve">2021-22
Workload 
Allocation 
</t>
    </r>
    <r>
      <rPr>
        <b/>
        <sz val="10"/>
        <color theme="1"/>
        <rFont val="Calibri"/>
        <family val="2"/>
      </rPr>
      <t>(Prior to Implementing Funding Floor)</t>
    </r>
  </si>
  <si>
    <t>Proposed CPI</t>
  </si>
  <si>
    <t>2021-22 Consumer Price Index Funding of $72.2m
(3.7 Percent)</t>
  </si>
  <si>
    <t>T (K:S)</t>
  </si>
  <si>
    <t>Y (T+V+X)</t>
  </si>
  <si>
    <t>AA (Y/Z)</t>
  </si>
  <si>
    <t>2020-21
Adjusted TCTF Ongoing Base 
Allocation</t>
  </si>
  <si>
    <t>2020-21
Ending
Trial Court Trust Fund (TCTF) Ongoing Base 
Allocation</t>
  </si>
  <si>
    <t>2021-22 
Trial Court Allocation</t>
  </si>
  <si>
    <t>C (A+B)</t>
  </si>
  <si>
    <t>J (H:I)</t>
  </si>
  <si>
    <t>G (D:F)</t>
  </si>
  <si>
    <t>P (K:O)</t>
  </si>
  <si>
    <t>Q (C+G+J+P)</t>
  </si>
  <si>
    <t>T (Q+R:S)</t>
  </si>
  <si>
    <t>X (U:W)</t>
  </si>
  <si>
    <t>Y (T+X)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</si>
</sst>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DBD600"/>
      <name val="Calibri"/>
      <family val="2"/>
    </font>
    <font>
      <b/>
      <sz val="11"/>
      <color theme="8" tint="-0.249977111117893"/>
      <name val="Calibri"/>
      <family val="2"/>
    </font>
    <font>
      <b/>
      <sz val="11"/>
      <color rgb="FF9D7039"/>
      <name val="Calibri"/>
      <family val="2"/>
    </font>
    <font>
      <b/>
      <sz val="11"/>
      <color theme="7"/>
      <name val="Calibri"/>
      <family val="2"/>
    </font>
    <font>
      <b/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20"/>
      <name val="Calibri"/>
      <family val="2"/>
      <scheme val="minor"/>
    </font>
    <font>
      <i/>
      <u/>
      <sz val="11"/>
      <name val="Calibri"/>
      <family val="2"/>
    </font>
    <font>
      <sz val="9"/>
      <name val="Calibri"/>
      <family val="2"/>
    </font>
    <font>
      <b/>
      <vertAlign val="superscript"/>
      <sz val="1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CF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9B9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4B18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E4D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9">
    <xf numFmtId="0" fontId="0" fillId="0" borderId="0" xfId="0"/>
    <xf numFmtId="0" fontId="7" fillId="0" borderId="0" xfId="5" applyFont="1" applyAlignment="1">
      <alignment vertical="center"/>
    </xf>
    <xf numFmtId="0" fontId="6" fillId="0" borderId="7" xfId="5" applyFont="1" applyFill="1" applyBorder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11" fillId="9" borderId="0" xfId="5" applyFont="1" applyFill="1" applyBorder="1" applyAlignment="1">
      <alignment horizontal="center" vertical="center" wrapText="1"/>
    </xf>
    <xf numFmtId="37" fontId="7" fillId="0" borderId="0" xfId="5" applyNumberFormat="1" applyFont="1" applyAlignment="1">
      <alignment vertical="center"/>
    </xf>
    <xf numFmtId="0" fontId="11" fillId="9" borderId="1" xfId="5" applyFont="1" applyFill="1" applyBorder="1" applyAlignment="1">
      <alignment horizontal="center" vertical="center"/>
    </xf>
    <xf numFmtId="0" fontId="11" fillId="9" borderId="1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7" fillId="0" borderId="1" xfId="5" applyFont="1" applyBorder="1" applyAlignment="1">
      <alignment vertical="center"/>
    </xf>
    <xf numFmtId="41" fontId="6" fillId="0" borderId="1" xfId="6" applyNumberFormat="1" applyFont="1" applyBorder="1" applyAlignment="1">
      <alignment vertical="center"/>
    </xf>
    <xf numFmtId="41" fontId="9" fillId="0" borderId="0" xfId="5" applyNumberFormat="1" applyFont="1" applyAlignment="1">
      <alignment vertical="center"/>
    </xf>
    <xf numFmtId="41" fontId="9" fillId="0" borderId="1" xfId="5" applyNumberFormat="1" applyFont="1" applyBorder="1" applyAlignment="1">
      <alignment vertical="center"/>
    </xf>
    <xf numFmtId="41" fontId="12" fillId="0" borderId="1" xfId="6" applyNumberFormat="1" applyFont="1" applyBorder="1" applyAlignment="1">
      <alignment vertical="center"/>
    </xf>
    <xf numFmtId="41" fontId="12" fillId="0" borderId="1" xfId="6" applyNumberFormat="1" applyFont="1" applyFill="1" applyBorder="1" applyAlignment="1">
      <alignment vertical="center"/>
    </xf>
    <xf numFmtId="41" fontId="6" fillId="0" borderId="0" xfId="6" applyNumberFormat="1" applyFont="1" applyFill="1" applyBorder="1" applyAlignment="1">
      <alignment vertical="center"/>
    </xf>
    <xf numFmtId="165" fontId="6" fillId="0" borderId="1" xfId="6" applyNumberFormat="1" applyFont="1" applyBorder="1" applyAlignment="1">
      <alignment vertical="center"/>
    </xf>
    <xf numFmtId="41" fontId="13" fillId="0" borderId="1" xfId="6" applyNumberFormat="1" applyFont="1" applyFill="1" applyBorder="1" applyAlignment="1">
      <alignment vertical="center"/>
    </xf>
    <xf numFmtId="41" fontId="7" fillId="0" borderId="1" xfId="5" applyNumberFormat="1" applyFont="1" applyBorder="1" applyAlignment="1">
      <alignment vertical="center"/>
    </xf>
    <xf numFmtId="41" fontId="7" fillId="0" borderId="0" xfId="5" applyNumberFormat="1" applyFont="1" applyAlignment="1">
      <alignment vertical="center"/>
    </xf>
    <xf numFmtId="41" fontId="6" fillId="0" borderId="1" xfId="5" applyNumberFormat="1" applyFont="1" applyBorder="1" applyAlignment="1">
      <alignment vertical="center"/>
    </xf>
    <xf numFmtId="0" fontId="9" fillId="0" borderId="0" xfId="5" applyFont="1" applyFill="1" applyBorder="1" applyAlignment="1">
      <alignment horizontal="right" vertical="center"/>
    </xf>
    <xf numFmtId="41" fontId="6" fillId="10" borderId="10" xfId="6" applyNumberFormat="1" applyFont="1" applyFill="1" applyBorder="1" applyAlignment="1">
      <alignment vertical="center"/>
    </xf>
    <xf numFmtId="41" fontId="9" fillId="0" borderId="0" xfId="5" applyNumberFormat="1" applyFont="1" applyFill="1" applyBorder="1" applyAlignment="1">
      <alignment vertical="center"/>
    </xf>
    <xf numFmtId="41" fontId="9" fillId="10" borderId="11" xfId="5" applyNumberFormat="1" applyFont="1" applyFill="1" applyBorder="1" applyAlignment="1">
      <alignment vertical="center"/>
    </xf>
    <xf numFmtId="41" fontId="6" fillId="10" borderId="11" xfId="6" applyNumberFormat="1" applyFont="1" applyFill="1" applyBorder="1" applyAlignment="1">
      <alignment vertical="center"/>
    </xf>
    <xf numFmtId="165" fontId="6" fillId="10" borderId="11" xfId="6" applyNumberFormat="1" applyFont="1" applyFill="1" applyBorder="1" applyAlignment="1">
      <alignment vertical="center"/>
    </xf>
    <xf numFmtId="41" fontId="6" fillId="10" borderId="11" xfId="5" applyNumberFormat="1" applyFont="1" applyFill="1" applyBorder="1" applyAlignment="1">
      <alignment vertical="center"/>
    </xf>
    <xf numFmtId="0" fontId="9" fillId="0" borderId="0" xfId="5" applyFont="1" applyBorder="1" applyAlignment="1">
      <alignment vertical="center"/>
    </xf>
    <xf numFmtId="41" fontId="9" fillId="0" borderId="0" xfId="5" applyNumberFormat="1" applyFont="1" applyBorder="1" applyAlignment="1">
      <alignment vertical="center"/>
    </xf>
    <xf numFmtId="0" fontId="7" fillId="0" borderId="0" xfId="5" applyFont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7" fillId="0" borderId="0" xfId="5" applyFont="1" applyFill="1" applyAlignment="1">
      <alignment vertical="center"/>
    </xf>
    <xf numFmtId="0" fontId="6" fillId="0" borderId="12" xfId="5" applyFont="1" applyFill="1" applyBorder="1" applyAlignment="1">
      <alignment horizontal="center"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6" fillId="4" borderId="1" xfId="5" applyFont="1" applyFill="1" applyBorder="1" applyAlignment="1">
      <alignment horizontal="center" vertical="center" wrapText="1"/>
    </xf>
    <xf numFmtId="41" fontId="6" fillId="0" borderId="1" xfId="6" applyNumberFormat="1" applyFont="1" applyFill="1" applyBorder="1" applyAlignment="1">
      <alignment vertical="center"/>
    </xf>
    <xf numFmtId="10" fontId="12" fillId="0" borderId="1" xfId="6" applyNumberFormat="1" applyFont="1" applyFill="1" applyBorder="1" applyAlignment="1">
      <alignment horizontal="center" vertical="center"/>
    </xf>
    <xf numFmtId="10" fontId="6" fillId="10" borderId="11" xfId="6" applyNumberFormat="1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6" fillId="12" borderId="1" xfId="5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vertical="center"/>
    </xf>
    <xf numFmtId="164" fontId="9" fillId="0" borderId="0" xfId="5" applyNumberFormat="1" applyFont="1" applyBorder="1" applyAlignment="1">
      <alignment vertical="center"/>
    </xf>
    <xf numFmtId="10" fontId="7" fillId="0" borderId="0" xfId="8" applyNumberFormat="1" applyFont="1" applyAlignment="1">
      <alignment vertical="center"/>
    </xf>
    <xf numFmtId="0" fontId="6" fillId="3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6" fillId="12" borderId="1" xfId="5" applyFont="1" applyFill="1" applyBorder="1" applyAlignment="1">
      <alignment horizontal="center" vertical="center" wrapText="1"/>
    </xf>
    <xf numFmtId="0" fontId="10" fillId="12" borderId="1" xfId="5" applyFont="1" applyFill="1" applyBorder="1" applyAlignment="1">
      <alignment horizontal="center" vertical="center" wrapText="1"/>
    </xf>
    <xf numFmtId="41" fontId="7" fillId="0" borderId="1" xfId="6" applyNumberFormat="1" applyFont="1" applyFill="1" applyBorder="1" applyAlignment="1">
      <alignment vertical="center"/>
    </xf>
    <xf numFmtId="41" fontId="9" fillId="10" borderId="11" xfId="6" applyNumberFormat="1" applyFont="1" applyFill="1" applyBorder="1" applyAlignment="1">
      <alignment vertical="center"/>
    </xf>
    <xf numFmtId="41" fontId="9" fillId="0" borderId="1" xfId="6" applyNumberFormat="1" applyFont="1" applyBorder="1" applyAlignment="1">
      <alignment vertical="center"/>
    </xf>
    <xf numFmtId="41" fontId="9" fillId="10" borderId="10" xfId="6" applyNumberFormat="1" applyFont="1" applyFill="1" applyBorder="1" applyAlignment="1">
      <alignment vertical="center"/>
    </xf>
    <xf numFmtId="41" fontId="7" fillId="0" borderId="0" xfId="5" applyNumberFormat="1" applyFont="1" applyBorder="1" applyAlignment="1">
      <alignment vertical="center"/>
    </xf>
    <xf numFmtId="0" fontId="6" fillId="3" borderId="1" xfId="5" applyFont="1" applyFill="1" applyBorder="1" applyAlignment="1">
      <alignment horizontal="center" vertical="center" wrapText="1"/>
    </xf>
    <xf numFmtId="0" fontId="9" fillId="7" borderId="1" xfId="5" applyFont="1" applyFill="1" applyBorder="1" applyAlignment="1">
      <alignment horizontal="center" vertical="center" wrapText="1"/>
    </xf>
    <xf numFmtId="0" fontId="6" fillId="12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9" fillId="7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6" fillId="14" borderId="1" xfId="5" applyFont="1" applyFill="1" applyBorder="1" applyAlignment="1">
      <alignment horizontal="center" vertical="center" wrapText="1"/>
    </xf>
    <xf numFmtId="0" fontId="9" fillId="7" borderId="1" xfId="5" applyFont="1" applyFill="1" applyBorder="1" applyAlignment="1">
      <alignment horizontal="center" vertical="center" wrapText="1"/>
    </xf>
    <xf numFmtId="0" fontId="6" fillId="12" borderId="1" xfId="5" applyFont="1" applyFill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10" fontId="6" fillId="4" borderId="1" xfId="5" applyNumberFormat="1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9" fillId="7" borderId="3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9" fillId="7" borderId="3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6" fillId="12" borderId="1" xfId="5" applyFont="1" applyFill="1" applyBorder="1" applyAlignment="1">
      <alignment horizontal="center" vertical="center" wrapText="1"/>
    </xf>
    <xf numFmtId="0" fontId="10" fillId="12" borderId="1" xfId="5" applyFont="1" applyFill="1" applyBorder="1" applyAlignment="1">
      <alignment horizontal="center" vertical="center" wrapText="1"/>
    </xf>
    <xf numFmtId="0" fontId="22" fillId="0" borderId="0" xfId="9" applyFont="1" applyAlignment="1">
      <alignment horizontal="right" vertical="center" wrapText="1"/>
    </xf>
    <xf numFmtId="0" fontId="22" fillId="10" borderId="1" xfId="9" applyFont="1" applyFill="1" applyBorder="1" applyAlignment="1">
      <alignment horizontal="center" vertical="center" wrapText="1"/>
    </xf>
    <xf numFmtId="0" fontId="23" fillId="0" borderId="0" xfId="9" applyFont="1" applyAlignment="1">
      <alignment vertical="center"/>
    </xf>
    <xf numFmtId="164" fontId="23" fillId="0" borderId="0" xfId="1" applyNumberFormat="1" applyFont="1" applyAlignment="1">
      <alignment vertical="center"/>
    </xf>
    <xf numFmtId="0" fontId="24" fillId="0" borderId="0" xfId="9" applyFont="1" applyAlignment="1">
      <alignment horizontal="right" vertical="center" wrapText="1"/>
    </xf>
    <xf numFmtId="0" fontId="25" fillId="10" borderId="1" xfId="9" applyFont="1" applyFill="1" applyBorder="1" applyAlignment="1">
      <alignment horizontal="center" vertical="center" wrapText="1"/>
    </xf>
    <xf numFmtId="0" fontId="27" fillId="0" borderId="0" xfId="9" applyFont="1" applyAlignment="1">
      <alignment vertical="center"/>
    </xf>
    <xf numFmtId="0" fontId="3" fillId="17" borderId="1" xfId="5" applyFont="1" applyFill="1" applyBorder="1" applyAlignment="1">
      <alignment horizontal="center" vertical="center" wrapText="1"/>
    </xf>
    <xf numFmtId="0" fontId="10" fillId="17" borderId="1" xfId="5" applyFont="1" applyFill="1" applyBorder="1" applyAlignment="1">
      <alignment horizontal="center" vertical="center" wrapText="1"/>
    </xf>
    <xf numFmtId="0" fontId="3" fillId="18" borderId="1" xfId="5" applyFont="1" applyFill="1" applyBorder="1" applyAlignment="1">
      <alignment horizontal="center" vertical="center" wrapText="1"/>
    </xf>
    <xf numFmtId="0" fontId="10" fillId="6" borderId="1" xfId="5" applyFont="1" applyFill="1" applyBorder="1" applyAlignment="1">
      <alignment horizontal="center" vertical="center" wrapText="1"/>
    </xf>
    <xf numFmtId="0" fontId="5" fillId="16" borderId="1" xfId="5" applyFont="1" applyFill="1" applyBorder="1" applyAlignment="1">
      <alignment horizontal="center" vertical="center" wrapText="1"/>
    </xf>
    <xf numFmtId="0" fontId="19" fillId="19" borderId="1" xfId="9" applyFont="1" applyFill="1" applyBorder="1" applyAlignment="1">
      <alignment horizontal="center" vertical="center" wrapText="1"/>
    </xf>
    <xf numFmtId="0" fontId="23" fillId="0" borderId="1" xfId="9" applyFont="1" applyBorder="1" applyAlignment="1">
      <alignment vertical="center"/>
    </xf>
    <xf numFmtId="164" fontId="23" fillId="0" borderId="1" xfId="10" applyNumberFormat="1" applyFont="1" applyBorder="1" applyAlignment="1">
      <alignment vertical="center"/>
    </xf>
    <xf numFmtId="164" fontId="23" fillId="0" borderId="1" xfId="10" applyNumberFormat="1" applyFont="1" applyBorder="1" applyAlignment="1">
      <alignment horizontal="right" vertical="center"/>
    </xf>
    <xf numFmtId="164" fontId="22" fillId="0" borderId="1" xfId="10" applyNumberFormat="1" applyFont="1" applyBorder="1" applyAlignment="1">
      <alignment vertical="center"/>
    </xf>
    <xf numFmtId="164" fontId="23" fillId="0" borderId="0" xfId="9" applyNumberFormat="1" applyFont="1" applyAlignment="1">
      <alignment vertical="center"/>
    </xf>
    <xf numFmtId="164" fontId="20" fillId="0" borderId="0" xfId="9" applyNumberFormat="1" applyFont="1" applyAlignment="1">
      <alignment vertical="center"/>
    </xf>
    <xf numFmtId="0" fontId="22" fillId="0" borderId="0" xfId="9" applyFont="1" applyAlignment="1">
      <alignment horizontal="right" vertical="center"/>
    </xf>
    <xf numFmtId="164" fontId="22" fillId="0" borderId="11" xfId="10" applyNumberFormat="1" applyFont="1" applyBorder="1" applyAlignment="1">
      <alignment vertical="center"/>
    </xf>
    <xf numFmtId="164" fontId="21" fillId="0" borderId="0" xfId="9" applyNumberFormat="1" applyFont="1" applyAlignment="1">
      <alignment vertical="center"/>
    </xf>
    <xf numFmtId="164" fontId="21" fillId="0" borderId="0" xfId="10" applyNumberFormat="1" applyFont="1" applyAlignment="1">
      <alignment vertical="center"/>
    </xf>
    <xf numFmtId="0" fontId="20" fillId="0" borderId="0" xfId="9" applyFont="1" applyAlignment="1">
      <alignment vertical="center"/>
    </xf>
    <xf numFmtId="0" fontId="22" fillId="10" borderId="2" xfId="9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6" fillId="5" borderId="1" xfId="5" applyFont="1" applyFill="1" applyBorder="1" applyAlignment="1">
      <alignment horizontal="center" vertical="center" wrapText="1"/>
    </xf>
    <xf numFmtId="0" fontId="23" fillId="0" borderId="0" xfId="9" applyFont="1" applyFill="1" applyAlignment="1">
      <alignment vertical="center"/>
    </xf>
    <xf numFmtId="0" fontId="6" fillId="2" borderId="1" xfId="5" applyFont="1" applyFill="1" applyBorder="1" applyAlignment="1">
      <alignment horizontal="center" vertical="center" wrapText="1"/>
    </xf>
    <xf numFmtId="41" fontId="23" fillId="0" borderId="1" xfId="9" applyNumberFormat="1" applyFont="1" applyBorder="1" applyAlignment="1">
      <alignment vertical="center"/>
    </xf>
    <xf numFmtId="164" fontId="23" fillId="0" borderId="1" xfId="1" applyNumberFormat="1" applyFont="1" applyBorder="1" applyAlignment="1">
      <alignment vertical="center"/>
    </xf>
    <xf numFmtId="164" fontId="23" fillId="5" borderId="0" xfId="9" applyNumberFormat="1" applyFont="1" applyFill="1" applyAlignment="1">
      <alignment vertical="center"/>
    </xf>
    <xf numFmtId="0" fontId="10" fillId="2" borderId="1" xfId="5" applyFont="1" applyFill="1" applyBorder="1" applyAlignment="1">
      <alignment horizontal="center" vertical="center" wrapText="1"/>
    </xf>
    <xf numFmtId="0" fontId="22" fillId="0" borderId="0" xfId="9" applyFont="1" applyAlignment="1">
      <alignment vertical="center"/>
    </xf>
    <xf numFmtId="164" fontId="22" fillId="0" borderId="11" xfId="10" applyNumberFormat="1" applyFont="1" applyFill="1" applyBorder="1" applyAlignment="1">
      <alignment vertical="center"/>
    </xf>
    <xf numFmtId="164" fontId="22" fillId="0" borderId="0" xfId="10" applyNumberFormat="1" applyFont="1" applyBorder="1" applyAlignment="1">
      <alignment vertical="center"/>
    </xf>
    <xf numFmtId="0" fontId="22" fillId="0" borderId="0" xfId="9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horizontal="center" vertical="center" wrapText="1"/>
    </xf>
    <xf numFmtId="164" fontId="22" fillId="0" borderId="12" xfId="10" applyNumberFormat="1" applyFont="1" applyBorder="1" applyAlignment="1">
      <alignment vertical="center"/>
    </xf>
    <xf numFmtId="0" fontId="3" fillId="20" borderId="1" xfId="5" applyFont="1" applyFill="1" applyBorder="1" applyAlignment="1">
      <alignment horizontal="center" vertical="center" wrapText="1"/>
    </xf>
    <xf numFmtId="164" fontId="27" fillId="0" borderId="0" xfId="9" applyNumberFormat="1" applyFont="1" applyAlignment="1">
      <alignment vertical="center"/>
    </xf>
    <xf numFmtId="0" fontId="6" fillId="3" borderId="1" xfId="5" applyFont="1" applyFill="1" applyBorder="1" applyAlignment="1">
      <alignment horizontal="center" vertical="center" wrapText="1"/>
    </xf>
    <xf numFmtId="0" fontId="9" fillId="7" borderId="1" xfId="5" applyFont="1" applyFill="1" applyBorder="1" applyAlignment="1">
      <alignment horizontal="center" vertical="center" wrapText="1"/>
    </xf>
    <xf numFmtId="164" fontId="22" fillId="21" borderId="11" xfId="10" applyNumberFormat="1" applyFont="1" applyFill="1" applyBorder="1" applyAlignment="1">
      <alignment vertical="center"/>
    </xf>
    <xf numFmtId="41" fontId="23" fillId="0" borderId="0" xfId="9" applyNumberFormat="1" applyFont="1" applyAlignment="1">
      <alignment vertical="center"/>
    </xf>
    <xf numFmtId="0" fontId="23" fillId="0" borderId="0" xfId="9" applyFont="1" applyAlignment="1">
      <alignment horizontal="right" vertical="center"/>
    </xf>
    <xf numFmtId="164" fontId="22" fillId="22" borderId="11" xfId="10" applyNumberFormat="1" applyFont="1" applyFill="1" applyBorder="1" applyAlignment="1">
      <alignment vertical="center"/>
    </xf>
    <xf numFmtId="0" fontId="23" fillId="22" borderId="0" xfId="9" applyFont="1" applyFill="1" applyAlignment="1">
      <alignment vertical="center"/>
    </xf>
    <xf numFmtId="0" fontId="23" fillId="14" borderId="0" xfId="9" applyFont="1" applyFill="1" applyAlignment="1">
      <alignment vertical="center"/>
    </xf>
    <xf numFmtId="164" fontId="22" fillId="14" borderId="11" xfId="10" applyNumberFormat="1" applyFont="1" applyFill="1" applyBorder="1" applyAlignment="1">
      <alignment vertical="center"/>
    </xf>
    <xf numFmtId="0" fontId="11" fillId="9" borderId="0" xfId="5" applyFont="1" applyFill="1" applyBorder="1" applyAlignment="1">
      <alignment horizontal="center" vertical="center"/>
    </xf>
    <xf numFmtId="0" fontId="11" fillId="9" borderId="7" xfId="5" applyFont="1" applyFill="1" applyBorder="1" applyAlignment="1">
      <alignment horizontal="center" vertical="center" wrapText="1"/>
    </xf>
    <xf numFmtId="0" fontId="11" fillId="9" borderId="4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right" vertical="center"/>
    </xf>
    <xf numFmtId="0" fontId="6" fillId="14" borderId="3" xfId="5" applyFont="1" applyFill="1" applyBorder="1" applyAlignment="1">
      <alignment horizontal="center" vertical="center" wrapText="1"/>
    </xf>
    <xf numFmtId="0" fontId="9" fillId="23" borderId="2" xfId="5" applyFont="1" applyFill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31" fillId="0" borderId="0" xfId="5" applyFont="1" applyAlignment="1">
      <alignment horizontal="right" vertical="center"/>
    </xf>
    <xf numFmtId="41" fontId="31" fillId="0" borderId="0" xfId="5" applyNumberFormat="1" applyFont="1" applyAlignment="1">
      <alignment vertical="center"/>
    </xf>
    <xf numFmtId="0" fontId="9" fillId="7" borderId="3" xfId="5" applyFont="1" applyFill="1" applyBorder="1" applyAlignment="1">
      <alignment horizontal="center" vertical="center" wrapText="1"/>
    </xf>
    <xf numFmtId="0" fontId="6" fillId="14" borderId="1" xfId="5" applyFont="1" applyFill="1" applyBorder="1" applyAlignment="1">
      <alignment horizontal="center" vertical="center" wrapText="1"/>
    </xf>
    <xf numFmtId="0" fontId="9" fillId="23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41" fontId="9" fillId="10" borderId="0" xfId="5" applyNumberFormat="1" applyFont="1" applyFill="1" applyBorder="1" applyAlignment="1">
      <alignment vertical="center"/>
    </xf>
    <xf numFmtId="0" fontId="6" fillId="3" borderId="1" xfId="5" applyFont="1" applyFill="1" applyBorder="1" applyAlignment="1">
      <alignment horizontal="center" vertical="center" wrapText="1"/>
    </xf>
    <xf numFmtId="0" fontId="9" fillId="7" borderId="3" xfId="5" applyFont="1" applyFill="1" applyBorder="1" applyAlignment="1">
      <alignment horizontal="center" vertical="center" wrapText="1"/>
    </xf>
    <xf numFmtId="41" fontId="7" fillId="0" borderId="0" xfId="5" applyNumberFormat="1" applyFont="1" applyFill="1" applyAlignment="1">
      <alignment vertical="center"/>
    </xf>
    <xf numFmtId="0" fontId="9" fillId="14" borderId="2" xfId="5" applyFont="1" applyFill="1" applyBorder="1" applyAlignment="1">
      <alignment horizontal="center" vertical="center" wrapText="1"/>
    </xf>
    <xf numFmtId="0" fontId="6" fillId="14" borderId="2" xfId="5" applyFont="1" applyFill="1" applyBorder="1" applyAlignment="1">
      <alignment horizontal="center" vertical="center" wrapText="1"/>
    </xf>
    <xf numFmtId="164" fontId="22" fillId="5" borderId="7" xfId="1" applyNumberFormat="1" applyFont="1" applyFill="1" applyBorder="1" applyAlignment="1">
      <alignment horizontal="center" vertical="center" wrapText="1"/>
    </xf>
    <xf numFmtId="164" fontId="22" fillId="5" borderId="6" xfId="1" applyNumberFormat="1" applyFont="1" applyFill="1" applyBorder="1" applyAlignment="1">
      <alignment horizontal="center" vertical="center" wrapText="1"/>
    </xf>
    <xf numFmtId="0" fontId="22" fillId="10" borderId="2" xfId="9" applyFont="1" applyFill="1" applyBorder="1" applyAlignment="1">
      <alignment horizontal="center" vertical="center" wrapText="1"/>
    </xf>
    <xf numFmtId="0" fontId="22" fillId="10" borderId="8" xfId="9" applyFont="1" applyFill="1" applyBorder="1" applyAlignment="1">
      <alignment horizontal="center" vertical="center" wrapText="1"/>
    </xf>
    <xf numFmtId="0" fontId="22" fillId="10" borderId="3" xfId="9" applyFont="1" applyFill="1" applyBorder="1" applyAlignment="1">
      <alignment horizontal="center" vertical="center" wrapText="1"/>
    </xf>
    <xf numFmtId="0" fontId="22" fillId="5" borderId="4" xfId="9" applyFont="1" applyFill="1" applyBorder="1" applyAlignment="1">
      <alignment horizontal="center" vertical="center" wrapText="1"/>
    </xf>
    <xf numFmtId="0" fontId="22" fillId="5" borderId="7" xfId="9" applyFont="1" applyFill="1" applyBorder="1" applyAlignment="1">
      <alignment horizontal="center" vertical="center" wrapText="1"/>
    </xf>
    <xf numFmtId="0" fontId="22" fillId="5" borderId="6" xfId="9" applyFont="1" applyFill="1" applyBorder="1" applyAlignment="1">
      <alignment horizontal="center" vertical="center" wrapText="1"/>
    </xf>
    <xf numFmtId="0" fontId="22" fillId="5" borderId="1" xfId="9" applyFont="1" applyFill="1" applyBorder="1" applyAlignment="1">
      <alignment horizontal="center" vertical="center" wrapText="1"/>
    </xf>
    <xf numFmtId="0" fontId="29" fillId="2" borderId="0" xfId="9" applyFont="1" applyFill="1" applyBorder="1" applyAlignment="1">
      <alignment horizontal="center" vertical="center"/>
    </xf>
    <xf numFmtId="0" fontId="23" fillId="2" borderId="0" xfId="9" applyFont="1" applyFill="1" applyBorder="1" applyAlignment="1">
      <alignment horizontal="center" vertical="center"/>
    </xf>
    <xf numFmtId="0" fontId="23" fillId="2" borderId="13" xfId="9" applyFont="1" applyFill="1" applyBorder="1" applyAlignment="1">
      <alignment horizontal="center" vertical="center"/>
    </xf>
    <xf numFmtId="0" fontId="23" fillId="2" borderId="9" xfId="9" applyFont="1" applyFill="1" applyBorder="1" applyAlignment="1">
      <alignment horizontal="center" vertical="center"/>
    </xf>
    <xf numFmtId="0" fontId="23" fillId="2" borderId="17" xfId="9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 wrapText="1"/>
    </xf>
    <xf numFmtId="0" fontId="6" fillId="5" borderId="1" xfId="5" applyFont="1" applyFill="1" applyBorder="1" applyAlignment="1">
      <alignment horizontal="center" vertical="center"/>
    </xf>
    <xf numFmtId="0" fontId="6" fillId="5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11" borderId="5" xfId="5" applyFont="1" applyFill="1" applyBorder="1" applyAlignment="1">
      <alignment horizontal="center" vertical="center" wrapText="1"/>
    </xf>
    <xf numFmtId="0" fontId="6" fillId="11" borderId="14" xfId="5" applyFont="1" applyFill="1" applyBorder="1" applyAlignment="1">
      <alignment horizontal="center" vertical="center" wrapText="1"/>
    </xf>
    <xf numFmtId="0" fontId="6" fillId="11" borderId="15" xfId="5" applyFont="1" applyFill="1" applyBorder="1" applyAlignment="1">
      <alignment horizontal="center" vertical="center" wrapText="1"/>
    </xf>
    <xf numFmtId="0" fontId="6" fillId="11" borderId="9" xfId="5" applyFont="1" applyFill="1" applyBorder="1" applyAlignment="1">
      <alignment horizontal="center" vertical="center" wrapText="1"/>
    </xf>
    <xf numFmtId="0" fontId="6" fillId="11" borderId="16" xfId="5" applyFont="1" applyFill="1" applyBorder="1" applyAlignment="1">
      <alignment horizontal="center" vertical="center" wrapText="1"/>
    </xf>
    <xf numFmtId="0" fontId="6" fillId="11" borderId="17" xfId="5" applyFont="1" applyFill="1" applyBorder="1" applyAlignment="1">
      <alignment horizontal="center" vertical="center" wrapText="1"/>
    </xf>
    <xf numFmtId="0" fontId="9" fillId="7" borderId="2" xfId="5" applyFont="1" applyFill="1" applyBorder="1" applyAlignment="1">
      <alignment horizontal="center" vertical="center" wrapText="1"/>
    </xf>
    <xf numFmtId="0" fontId="9" fillId="7" borderId="8" xfId="5" applyFont="1" applyFill="1" applyBorder="1" applyAlignment="1">
      <alignment horizontal="center" vertical="center" wrapText="1"/>
    </xf>
    <xf numFmtId="0" fontId="9" fillId="7" borderId="3" xfId="5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9" fillId="8" borderId="2" xfId="5" applyFont="1" applyFill="1" applyBorder="1" applyAlignment="1">
      <alignment horizontal="center" vertical="center" wrapText="1"/>
    </xf>
    <xf numFmtId="0" fontId="9" fillId="8" borderId="8" xfId="5" applyFont="1" applyFill="1" applyBorder="1" applyAlignment="1">
      <alignment horizontal="center" vertical="center" wrapText="1"/>
    </xf>
    <xf numFmtId="0" fontId="9" fillId="8" borderId="3" xfId="5" applyFont="1" applyFill="1" applyBorder="1" applyAlignment="1">
      <alignment horizontal="center" vertical="center" wrapText="1"/>
    </xf>
    <xf numFmtId="0" fontId="9" fillId="14" borderId="2" xfId="5" applyFont="1" applyFill="1" applyBorder="1" applyAlignment="1">
      <alignment horizontal="center" vertical="center" wrapText="1"/>
    </xf>
    <xf numFmtId="0" fontId="9" fillId="14" borderId="8" xfId="5" applyFont="1" applyFill="1" applyBorder="1" applyAlignment="1">
      <alignment horizontal="center" vertical="center" wrapText="1"/>
    </xf>
    <xf numFmtId="0" fontId="9" fillId="15" borderId="4" xfId="5" applyFont="1" applyFill="1" applyBorder="1" applyAlignment="1">
      <alignment horizontal="center" vertical="center" wrapText="1"/>
    </xf>
    <xf numFmtId="0" fontId="9" fillId="15" borderId="6" xfId="5" applyFont="1" applyFill="1" applyBorder="1" applyAlignment="1">
      <alignment horizontal="center" vertical="center" wrapText="1"/>
    </xf>
    <xf numFmtId="0" fontId="6" fillId="15" borderId="4" xfId="5" applyFont="1" applyFill="1" applyBorder="1" applyAlignment="1">
      <alignment horizontal="center" vertical="center" wrapText="1"/>
    </xf>
    <xf numFmtId="0" fontId="6" fillId="15" borderId="6" xfId="5" applyFont="1" applyFill="1" applyBorder="1" applyAlignment="1">
      <alignment horizontal="center" vertical="center" wrapText="1"/>
    </xf>
    <xf numFmtId="0" fontId="6" fillId="4" borderId="4" xfId="5" applyFont="1" applyFill="1" applyBorder="1" applyAlignment="1">
      <alignment horizontal="center" vertical="center" wrapText="1"/>
    </xf>
    <xf numFmtId="0" fontId="6" fillId="4" borderId="6" xfId="5" applyFont="1" applyFill="1" applyBorder="1" applyAlignment="1">
      <alignment horizontal="center"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9" fillId="4" borderId="6" xfId="5" applyFont="1" applyFill="1" applyBorder="1" applyAlignment="1">
      <alignment horizontal="center" vertical="center" wrapText="1"/>
    </xf>
    <xf numFmtId="0" fontId="9" fillId="13" borderId="2" xfId="5" applyFont="1" applyFill="1" applyBorder="1" applyAlignment="1">
      <alignment horizontal="center" vertical="center" wrapText="1"/>
    </xf>
    <xf numFmtId="0" fontId="9" fillId="13" borderId="8" xfId="5" applyFont="1" applyFill="1" applyBorder="1" applyAlignment="1">
      <alignment horizontal="center" vertical="center"/>
    </xf>
    <xf numFmtId="0" fontId="9" fillId="13" borderId="3" xfId="5" applyFont="1" applyFill="1" applyBorder="1" applyAlignment="1">
      <alignment horizontal="center" vertical="center"/>
    </xf>
    <xf numFmtId="0" fontId="17" fillId="0" borderId="8" xfId="5" applyFont="1" applyBorder="1" applyAlignment="1">
      <alignment horizontal="center" vertical="center"/>
    </xf>
    <xf numFmtId="0" fontId="17" fillId="0" borderId="3" xfId="5" applyFont="1" applyBorder="1" applyAlignment="1">
      <alignment horizontal="center" vertical="center"/>
    </xf>
    <xf numFmtId="0" fontId="6" fillId="14" borderId="1" xfId="5" applyFont="1" applyFill="1" applyBorder="1" applyAlignment="1">
      <alignment horizontal="center" vertical="center" wrapText="1"/>
    </xf>
    <xf numFmtId="0" fontId="6" fillId="14" borderId="4" xfId="5" applyFont="1" applyFill="1" applyBorder="1" applyAlignment="1">
      <alignment horizontal="center" vertical="center" wrapText="1"/>
    </xf>
    <xf numFmtId="0" fontId="6" fillId="14" borderId="7" xfId="5" applyFont="1" applyFill="1" applyBorder="1" applyAlignment="1">
      <alignment horizontal="center" vertical="center" wrapText="1"/>
    </xf>
    <xf numFmtId="0" fontId="6" fillId="14" borderId="6" xfId="5" applyFont="1" applyFill="1" applyBorder="1" applyAlignment="1">
      <alignment horizontal="center" vertical="center" wrapText="1"/>
    </xf>
    <xf numFmtId="0" fontId="10" fillId="14" borderId="5" xfId="5" applyFont="1" applyFill="1" applyBorder="1" applyAlignment="1">
      <alignment horizontal="center" vertical="center" wrapText="1"/>
    </xf>
    <xf numFmtId="0" fontId="10" fillId="14" borderId="14" xfId="5" applyFont="1" applyFill="1" applyBorder="1" applyAlignment="1">
      <alignment horizontal="center" vertical="center" wrapText="1"/>
    </xf>
    <xf numFmtId="0" fontId="10" fillId="14" borderId="16" xfId="5" applyFont="1" applyFill="1" applyBorder="1" applyAlignment="1">
      <alignment horizontal="center" vertical="center" wrapText="1"/>
    </xf>
    <xf numFmtId="0" fontId="10" fillId="14" borderId="15" xfId="5" applyFont="1" applyFill="1" applyBorder="1" applyAlignment="1">
      <alignment horizontal="center" vertical="center" wrapText="1"/>
    </xf>
    <xf numFmtId="0" fontId="10" fillId="14" borderId="9" xfId="5" applyFont="1" applyFill="1" applyBorder="1" applyAlignment="1">
      <alignment horizontal="center" vertical="center" wrapText="1"/>
    </xf>
    <xf numFmtId="0" fontId="10" fillId="14" borderId="17" xfId="5" applyFont="1" applyFill="1" applyBorder="1" applyAlignment="1">
      <alignment horizontal="center" vertical="center" wrapText="1"/>
    </xf>
    <xf numFmtId="0" fontId="10" fillId="11" borderId="5" xfId="5" applyFont="1" applyFill="1" applyBorder="1" applyAlignment="1">
      <alignment horizontal="center" vertical="center" wrapText="1"/>
    </xf>
    <xf numFmtId="0" fontId="10" fillId="11" borderId="14" xfId="5" applyFont="1" applyFill="1" applyBorder="1" applyAlignment="1">
      <alignment horizontal="center" vertical="center" wrapText="1"/>
    </xf>
    <xf numFmtId="0" fontId="10" fillId="11" borderId="15" xfId="5" applyFont="1" applyFill="1" applyBorder="1" applyAlignment="1">
      <alignment horizontal="center" vertical="center" wrapText="1"/>
    </xf>
    <xf numFmtId="0" fontId="10" fillId="11" borderId="9" xfId="5" applyFont="1" applyFill="1" applyBorder="1" applyAlignment="1">
      <alignment horizontal="center" vertical="center" wrapText="1"/>
    </xf>
    <xf numFmtId="0" fontId="10" fillId="11" borderId="16" xfId="5" applyFont="1" applyFill="1" applyBorder="1" applyAlignment="1">
      <alignment horizontal="center" vertical="center" wrapText="1"/>
    </xf>
    <xf numFmtId="0" fontId="10" fillId="11" borderId="17" xfId="5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3" xfId="5" applyFont="1" applyFill="1" applyBorder="1" applyAlignment="1">
      <alignment horizontal="center" vertical="center" wrapText="1"/>
    </xf>
    <xf numFmtId="0" fontId="9" fillId="7" borderId="1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0" fontId="16" fillId="0" borderId="8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9" fillId="13" borderId="8" xfId="5" applyFont="1" applyFill="1" applyBorder="1" applyAlignment="1">
      <alignment horizontal="center" vertical="center" wrapText="1"/>
    </xf>
    <xf numFmtId="0" fontId="9" fillId="13" borderId="3" xfId="5" applyFont="1" applyFill="1" applyBorder="1" applyAlignment="1">
      <alignment horizontal="center" vertical="center" wrapText="1"/>
    </xf>
    <xf numFmtId="0" fontId="6" fillId="23" borderId="1" xfId="5" applyFont="1" applyFill="1" applyBorder="1" applyAlignment="1">
      <alignment horizontal="center" vertical="center" wrapText="1"/>
    </xf>
    <xf numFmtId="0" fontId="9" fillId="15" borderId="2" xfId="5" applyFont="1" applyFill="1" applyBorder="1" applyAlignment="1">
      <alignment horizontal="center" vertical="center" wrapText="1"/>
    </xf>
    <xf numFmtId="0" fontId="9" fillId="15" borderId="8" xfId="5" applyFont="1" applyFill="1" applyBorder="1" applyAlignment="1">
      <alignment horizontal="center" vertical="center" wrapText="1"/>
    </xf>
    <xf numFmtId="0" fontId="9" fillId="15" borderId="3" xfId="5" applyFont="1" applyFill="1" applyBorder="1" applyAlignment="1">
      <alignment horizontal="center" vertical="center" wrapText="1"/>
    </xf>
    <xf numFmtId="0" fontId="9" fillId="23" borderId="2" xfId="5" applyFont="1" applyFill="1" applyBorder="1" applyAlignment="1">
      <alignment horizontal="center" vertical="center"/>
    </xf>
    <xf numFmtId="0" fontId="9" fillId="23" borderId="8" xfId="5" applyFont="1" applyFill="1" applyBorder="1" applyAlignment="1">
      <alignment horizontal="center" vertical="center"/>
    </xf>
    <xf numFmtId="0" fontId="9" fillId="23" borderId="3" xfId="5" applyFont="1" applyFill="1" applyBorder="1" applyAlignment="1">
      <alignment horizontal="center" vertical="center"/>
    </xf>
    <xf numFmtId="0" fontId="3" fillId="10" borderId="1" xfId="5" applyFont="1" applyFill="1" applyBorder="1" applyAlignment="1">
      <alignment horizontal="center" vertical="center" wrapText="1"/>
    </xf>
    <xf numFmtId="0" fontId="9" fillId="20" borderId="1" xfId="5" applyFont="1" applyFill="1" applyBorder="1" applyAlignment="1">
      <alignment horizontal="center" vertical="center" wrapText="1"/>
    </xf>
    <xf numFmtId="0" fontId="10" fillId="14" borderId="1" xfId="5" applyFont="1" applyFill="1" applyBorder="1" applyAlignment="1">
      <alignment horizontal="center" vertical="center" wrapText="1"/>
    </xf>
    <xf numFmtId="0" fontId="6" fillId="15" borderId="1" xfId="5" applyFont="1" applyFill="1" applyBorder="1" applyAlignment="1">
      <alignment horizontal="center" vertical="center" wrapText="1"/>
    </xf>
    <xf numFmtId="0" fontId="9" fillId="15" borderId="1" xfId="5" applyFont="1" applyFill="1" applyBorder="1" applyAlignment="1">
      <alignment horizontal="center" vertical="center" wrapText="1"/>
    </xf>
    <xf numFmtId="0" fontId="9" fillId="5" borderId="1" xfId="5" applyFont="1" applyFill="1" applyBorder="1" applyAlignment="1">
      <alignment horizontal="center" vertical="center" wrapText="1"/>
    </xf>
    <xf numFmtId="0" fontId="9" fillId="23" borderId="1" xfId="5" applyFont="1" applyFill="1" applyBorder="1" applyAlignment="1">
      <alignment horizontal="center" vertical="center" wrapText="1"/>
    </xf>
    <xf numFmtId="0" fontId="9" fillId="23" borderId="4" xfId="5" applyFont="1" applyFill="1" applyBorder="1" applyAlignment="1">
      <alignment horizontal="center" vertical="center" wrapText="1"/>
    </xf>
    <xf numFmtId="0" fontId="9" fillId="23" borderId="7" xfId="5" applyFont="1" applyFill="1" applyBorder="1" applyAlignment="1">
      <alignment horizontal="center" vertical="center" wrapText="1"/>
    </xf>
    <xf numFmtId="0" fontId="9" fillId="23" borderId="6" xfId="5" applyFont="1" applyFill="1" applyBorder="1" applyAlignment="1">
      <alignment horizontal="center" vertical="center" wrapText="1"/>
    </xf>
    <xf numFmtId="0" fontId="6" fillId="5" borderId="4" xfId="5" applyFont="1" applyFill="1" applyBorder="1" applyAlignment="1">
      <alignment horizontal="center" vertical="center"/>
    </xf>
    <xf numFmtId="0" fontId="6" fillId="5" borderId="7" xfId="5" applyFont="1" applyFill="1" applyBorder="1" applyAlignment="1">
      <alignment horizontal="center" vertical="center"/>
    </xf>
    <xf numFmtId="0" fontId="6" fillId="5" borderId="6" xfId="5" applyFont="1" applyFill="1" applyBorder="1" applyAlignment="1">
      <alignment horizontal="center" vertical="center"/>
    </xf>
    <xf numFmtId="0" fontId="9" fillId="14" borderId="1" xfId="5" applyFont="1" applyFill="1" applyBorder="1" applyAlignment="1">
      <alignment horizontal="center" vertical="center" wrapText="1"/>
    </xf>
    <xf numFmtId="0" fontId="9" fillId="23" borderId="2" xfId="5" applyFont="1" applyFill="1" applyBorder="1" applyAlignment="1">
      <alignment horizontal="center" vertical="center" wrapText="1"/>
    </xf>
    <xf numFmtId="0" fontId="9" fillId="23" borderId="8" xfId="5" applyFont="1" applyFill="1" applyBorder="1" applyAlignment="1">
      <alignment horizontal="center" vertical="center" wrapText="1"/>
    </xf>
    <xf numFmtId="0" fontId="9" fillId="23" borderId="3" xfId="5" applyFont="1" applyFill="1" applyBorder="1" applyAlignment="1">
      <alignment horizontal="center" vertical="center" wrapText="1"/>
    </xf>
    <xf numFmtId="0" fontId="9" fillId="15" borderId="5" xfId="5" applyFont="1" applyFill="1" applyBorder="1" applyAlignment="1">
      <alignment horizontal="center" vertical="center" wrapText="1"/>
    </xf>
    <xf numFmtId="0" fontId="9" fillId="15" borderId="14" xfId="5" applyFont="1" applyFill="1" applyBorder="1" applyAlignment="1">
      <alignment horizontal="center" vertical="center" wrapText="1"/>
    </xf>
    <xf numFmtId="0" fontId="9" fillId="15" borderId="16" xfId="5" applyFont="1" applyFill="1" applyBorder="1" applyAlignment="1">
      <alignment horizontal="center" vertical="center" wrapText="1"/>
    </xf>
    <xf numFmtId="0" fontId="9" fillId="14" borderId="5" xfId="5" applyFont="1" applyFill="1" applyBorder="1" applyAlignment="1">
      <alignment horizontal="center" vertical="center" wrapText="1"/>
    </xf>
    <xf numFmtId="0" fontId="9" fillId="14" borderId="16" xfId="5" applyFont="1" applyFill="1" applyBorder="1" applyAlignment="1">
      <alignment horizontal="center" vertical="center" wrapText="1"/>
    </xf>
    <xf numFmtId="0" fontId="9" fillId="20" borderId="2" xfId="5" applyFont="1" applyFill="1" applyBorder="1" applyAlignment="1">
      <alignment horizontal="center" vertical="center" wrapText="1"/>
    </xf>
    <xf numFmtId="0" fontId="9" fillId="20" borderId="8" xfId="5" applyFont="1" applyFill="1" applyBorder="1" applyAlignment="1">
      <alignment horizontal="center" vertical="center" wrapText="1"/>
    </xf>
    <xf numFmtId="0" fontId="9" fillId="20" borderId="3" xfId="5" applyFont="1" applyFill="1" applyBorder="1" applyAlignment="1">
      <alignment horizontal="center" vertical="center" wrapText="1"/>
    </xf>
    <xf numFmtId="0" fontId="9" fillId="11" borderId="5" xfId="5" applyFont="1" applyFill="1" applyBorder="1" applyAlignment="1">
      <alignment horizontal="center" vertical="center" wrapText="1"/>
    </xf>
    <xf numFmtId="0" fontId="9" fillId="11" borderId="14" xfId="5" applyFont="1" applyFill="1" applyBorder="1" applyAlignment="1">
      <alignment horizontal="center" vertical="center" wrapText="1"/>
    </xf>
    <xf numFmtId="0" fontId="9" fillId="11" borderId="15" xfId="5" applyFont="1" applyFill="1" applyBorder="1" applyAlignment="1">
      <alignment horizontal="center" vertical="center" wrapText="1"/>
    </xf>
    <xf numFmtId="0" fontId="9" fillId="11" borderId="9" xfId="5" applyFont="1" applyFill="1" applyBorder="1" applyAlignment="1">
      <alignment horizontal="center" vertical="center" wrapText="1"/>
    </xf>
    <xf numFmtId="0" fontId="9" fillId="11" borderId="16" xfId="5" applyFont="1" applyFill="1" applyBorder="1" applyAlignment="1">
      <alignment horizontal="center" vertical="center" wrapText="1"/>
    </xf>
    <xf numFmtId="0" fontId="9" fillId="11" borderId="17" xfId="5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</cellXfs>
  <cellStyles count="12">
    <cellStyle name="Comma" xfId="1" builtinId="3"/>
    <cellStyle name="Comma 2" xfId="3" xr:uid="{00000000-0005-0000-0000-000001000000}"/>
    <cellStyle name="Comma 2 2" xfId="6" xr:uid="{1767AAF4-933A-4E80-A802-3A7948B7E2AD}"/>
    <cellStyle name="Comma 2 2 2" xfId="11" xr:uid="{FB5DBAB3-22D0-4ECB-A78F-44AED7E582A9}"/>
    <cellStyle name="Comma 2 6 2 2" xfId="10" xr:uid="{5A1E5738-8A1D-4CED-BCC0-FB013B4EF357}"/>
    <cellStyle name="Normal" xfId="0" builtinId="0"/>
    <cellStyle name="Normal 2" xfId="2" xr:uid="{00000000-0005-0000-0000-000003000000}"/>
    <cellStyle name="Normal 2 2" xfId="5" xr:uid="{F8BCE2A8-4BBF-4B49-B296-8F565E1EA50A}"/>
    <cellStyle name="Normal 2 5" xfId="4" xr:uid="{00000000-0005-0000-0000-000004000000}"/>
    <cellStyle name="Normal 2 6 2 2" xfId="9" xr:uid="{A39E9DFC-9C05-4601-A10F-B3827E4B68A3}"/>
    <cellStyle name="Percent" xfId="8" builtinId="5"/>
    <cellStyle name="Percent 2" xfId="7" xr:uid="{E0857AB0-C854-46F4-A0CD-9EDFCC2DE040}"/>
  </cellStyles>
  <dxfs count="0"/>
  <tableStyles count="0" defaultTableStyle="TableStyleMedium2" defaultPivotStyle="PivotStyleLight16"/>
  <colors>
    <mruColors>
      <color rgb="FF66FFCC"/>
      <color rgb="FFE5CFB5"/>
      <color rgb="FFF2E4D6"/>
      <color rgb="FFFFFAEB"/>
      <color rgb="FFF9B5B5"/>
      <color rgb="FFF15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S\Hysoft\Finance\Bud0203\Hyperion%20reports\QFR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leibowitz/Local%20Settings/Temporary%20Internet%20Files/OLK178/TC-145%20effective%20Jan%201%2009_JLP%20010709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Documents%20and%20Settings\jleibowitz\Local%20Settings\Temporary%20Internet%20Files\OLK178\TC-145%20effective%20Jan%201%2009_JLP%20010709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impson/Application%20Data/Microsoft/Excel/1%25%20cap%20reduction/1%25%20calculation%20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Users\CSimpson\Application%20Data\Microsoft\Excel\1%25%20cap%20reduction\1%25%20calculation%20for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Users\Peralta\TC-145\TC-145-2009-01-Final-unprotected1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EOP\OCR\Research%20&amp;%20Analysis\Workload\Staff\RAS%20Model%20Updates\Reassess%20model%20parameters\Finance%20dollar%20conversion\RAS%20I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Finance\BUDGET\Users\Simpson\Revenue\FY%202013-14%20TCTF%20Projections\2013TCTF%20Revenue%20Projection_06DecColl%20201402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Finance\BUDGET\BDTSU\Annual%20Report%20to%20Legislature\FY%202008-09\Allocation%20Report\KP-AllocationsReimb-MOD-FY2008-Nov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Finance\BUDGET\Users\Simpson\Funding%20Models\5%20year%20Special%20Funds%20funding%20detai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BDTSU\Revenue\10Rs\TCTF\FY%2009-10\TCTF%20May%20Revise%20Final_0423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FR Quarter by Quarter"/>
      <sheetName val="QFR Year by Year"/>
      <sheetName val="QFR Report Year to Year"/>
      <sheetName val="QFR by court and accounts"/>
      <sheetName val="State vs. Total Revenue"/>
      <sheetName val="QFR by Account, court, quarters"/>
      <sheetName val="Judges S&amp;B"/>
      <sheetName val="QFR Interpreters by court"/>
      <sheetName val="QFR Indirect Costs by court "/>
      <sheetName val="QFR Total Exp by court"/>
      <sheetName val="Security"/>
      <sheetName val="Salaries &amp; Benefits"/>
      <sheetName val="Benefit by court "/>
      <sheetName val="Salaries by court"/>
      <sheetName val="Salaries &amp; Benefit by court"/>
      <sheetName val="1H WAFM Funding N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Report Template with comments"/>
      <sheetName val="Revision Crosswalk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Madera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Report Template with comments"/>
      <sheetName val="Revision Crosswalk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Madera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1% Calculation"/>
      <sheetName val="B1- Restricted Rev Detail"/>
      <sheetName val="B2 - Restricted Rev Description"/>
      <sheetName val="1% Calc Sample other"/>
      <sheetName val="Combo Box"/>
    </sheetNames>
    <sheetDataSet>
      <sheetData sheetId="0" refreshError="1"/>
      <sheetData sheetId="1">
        <row r="33">
          <cell r="D33">
            <v>0</v>
          </cell>
        </row>
      </sheetData>
      <sheetData sheetId="2" refreshError="1"/>
      <sheetData sheetId="3" refreshError="1"/>
      <sheetData sheetId="4">
        <row r="2">
          <cell r="A2" t="str">
            <v>General Fund -- TCTF</v>
          </cell>
          <cell r="B2" t="str">
            <v>Please select your court from the list</v>
          </cell>
          <cell r="C2" t="str">
            <v>Please select the fiscal year from the list</v>
          </cell>
          <cell r="D2" t="str">
            <v>B&amp;P 470.5</v>
          </cell>
        </row>
        <row r="3">
          <cell r="A3" t="str">
            <v>General Fund -- Non-TCTF</v>
          </cell>
          <cell r="B3" t="str">
            <v>Superior Court - Alameda</v>
          </cell>
          <cell r="C3" t="str">
            <v>as of June 30, 2014</v>
          </cell>
          <cell r="D3" t="str">
            <v>CCP 116.230</v>
          </cell>
        </row>
        <row r="4">
          <cell r="A4" t="str">
            <v>Special Revenue Non-Grant</v>
          </cell>
          <cell r="B4" t="str">
            <v>Superior Court - Alpine</v>
          </cell>
          <cell r="C4" t="str">
            <v>as of June 30, 2015</v>
          </cell>
          <cell r="D4" t="str">
            <v>GC 13963(f)</v>
          </cell>
        </row>
        <row r="5">
          <cell r="A5" t="str">
            <v>Capital Project</v>
          </cell>
          <cell r="B5" t="str">
            <v>Superior Court - Amador</v>
          </cell>
          <cell r="C5" t="str">
            <v>as of June 30, 2016</v>
          </cell>
          <cell r="D5" t="str">
            <v>GC 26731</v>
          </cell>
        </row>
        <row r="6">
          <cell r="B6" t="str">
            <v>Superior Court - Butte</v>
          </cell>
          <cell r="C6" t="str">
            <v>as of June 30, 2017</v>
          </cell>
          <cell r="D6" t="str">
            <v>GC 26863</v>
          </cell>
        </row>
        <row r="7">
          <cell r="B7" t="str">
            <v>Superior Court - Calaveras</v>
          </cell>
          <cell r="C7" t="str">
            <v>as of June 30, 2018</v>
          </cell>
          <cell r="D7" t="str">
            <v>GC 27361.4</v>
          </cell>
        </row>
        <row r="8">
          <cell r="B8" t="str">
            <v>Superior Court - Colusa</v>
          </cell>
          <cell r="C8" t="str">
            <v>as of June 30, 2019</v>
          </cell>
          <cell r="D8" t="str">
            <v>GC 66006</v>
          </cell>
        </row>
        <row r="9">
          <cell r="B9" t="str">
            <v>Superior Court - Contra Costa</v>
          </cell>
          <cell r="C9" t="str">
            <v>as of June 30, 2020</v>
          </cell>
          <cell r="D9" t="str">
            <v>GC 68090.8</v>
          </cell>
        </row>
        <row r="10">
          <cell r="B10" t="str">
            <v>Superior Court - Del Norte</v>
          </cell>
          <cell r="D10" t="str">
            <v>GC 70640</v>
          </cell>
        </row>
        <row r="11">
          <cell r="B11" t="str">
            <v>Superior Court - El Dorado</v>
          </cell>
          <cell r="D11" t="str">
            <v>GC 70678</v>
          </cell>
        </row>
        <row r="12">
          <cell r="B12" t="str">
            <v>Superior Court - Fresno</v>
          </cell>
          <cell r="D12" t="str">
            <v>GC 76223</v>
          </cell>
        </row>
        <row r="13">
          <cell r="B13" t="str">
            <v>Superior Court - Glenn</v>
          </cell>
          <cell r="D13" t="str">
            <v>GC 77207.5(b)</v>
          </cell>
        </row>
        <row r="14">
          <cell r="B14" t="str">
            <v>Superior Court - Humboldt</v>
          </cell>
          <cell r="D14" t="str">
            <v>GC 77209(h)</v>
          </cell>
        </row>
        <row r="15">
          <cell r="B15" t="str">
            <v>Superior Court - Imperial</v>
          </cell>
          <cell r="D15" t="str">
            <v>Penal Code 1027</v>
          </cell>
        </row>
        <row r="16">
          <cell r="B16" t="str">
            <v>Superior Court - Inyo</v>
          </cell>
          <cell r="D16" t="str">
            <v>Penal Code 1463.007</v>
          </cell>
        </row>
        <row r="17">
          <cell r="B17" t="str">
            <v>Superior Court - Kern</v>
          </cell>
          <cell r="D17" t="str">
            <v>Penal Code 1463.22(a)</v>
          </cell>
        </row>
        <row r="18">
          <cell r="B18" t="str">
            <v>Superior Court - Kings</v>
          </cell>
          <cell r="D18" t="str">
            <v>Penal Code 4750</v>
          </cell>
        </row>
        <row r="19">
          <cell r="B19" t="str">
            <v>Superior Court - Lake</v>
          </cell>
          <cell r="D19" t="str">
            <v>Penal Code 6005</v>
          </cell>
        </row>
        <row r="20">
          <cell r="B20" t="str">
            <v>Superior Court - Lassen</v>
          </cell>
          <cell r="D20" t="str">
            <v>VC 11205.2</v>
          </cell>
        </row>
        <row r="21">
          <cell r="B21" t="str">
            <v>Superior Court - Los Angeles</v>
          </cell>
          <cell r="D21" t="str">
            <v>VC 40508.6</v>
          </cell>
        </row>
        <row r="22">
          <cell r="B22" t="str">
            <v>Superior Court - Madera</v>
          </cell>
        </row>
        <row r="23">
          <cell r="B23" t="str">
            <v>Superior Court - Marin</v>
          </cell>
        </row>
        <row r="24">
          <cell r="B24" t="str">
            <v>Superior Court - Mariposa</v>
          </cell>
        </row>
        <row r="25">
          <cell r="B25" t="str">
            <v>Superior Court - Mendocino</v>
          </cell>
        </row>
        <row r="26">
          <cell r="B26" t="str">
            <v>Superior Court - Merced</v>
          </cell>
        </row>
        <row r="27">
          <cell r="B27" t="str">
            <v>Superior Court - Modoc</v>
          </cell>
        </row>
        <row r="28">
          <cell r="B28" t="str">
            <v>Superior Court - Mono</v>
          </cell>
        </row>
        <row r="29">
          <cell r="B29" t="str">
            <v>Superior Court - Monterey</v>
          </cell>
        </row>
        <row r="30">
          <cell r="B30" t="str">
            <v>Superior Court - Napa</v>
          </cell>
        </row>
        <row r="31">
          <cell r="B31" t="str">
            <v>Superior Court - Nevada</v>
          </cell>
        </row>
        <row r="32">
          <cell r="B32" t="str">
            <v>Superior Court - Orange</v>
          </cell>
        </row>
        <row r="33">
          <cell r="B33" t="str">
            <v>Superior Court - Placer</v>
          </cell>
        </row>
        <row r="34">
          <cell r="B34" t="str">
            <v>Superior Court - Plumas</v>
          </cell>
        </row>
        <row r="35">
          <cell r="B35" t="str">
            <v>Superior Court - Riverside</v>
          </cell>
        </row>
        <row r="36">
          <cell r="B36" t="str">
            <v>Superior Court - Sacramento</v>
          </cell>
        </row>
        <row r="37">
          <cell r="B37" t="str">
            <v>Superior Court - San Benito</v>
          </cell>
        </row>
        <row r="38">
          <cell r="B38" t="str">
            <v>Superior Court - San Bernardino</v>
          </cell>
        </row>
        <row r="39">
          <cell r="B39" t="str">
            <v>Superior Court - San Diego</v>
          </cell>
        </row>
        <row r="40">
          <cell r="B40" t="str">
            <v>Superior Court - San Francisco</v>
          </cell>
        </row>
        <row r="41">
          <cell r="B41" t="str">
            <v>Superior Court - San Joaquin</v>
          </cell>
        </row>
        <row r="42">
          <cell r="B42" t="str">
            <v>Superior Court - San Luis Obispo</v>
          </cell>
        </row>
        <row r="43">
          <cell r="B43" t="str">
            <v>Superior Court - San Mateo</v>
          </cell>
        </row>
        <row r="44">
          <cell r="B44" t="str">
            <v>Superior Court - Santa Barbara</v>
          </cell>
        </row>
        <row r="45">
          <cell r="B45" t="str">
            <v>Superior Court - Santa Clara</v>
          </cell>
        </row>
        <row r="46">
          <cell r="B46" t="str">
            <v>Superior Court - Santa Cruz</v>
          </cell>
        </row>
        <row r="47">
          <cell r="B47" t="str">
            <v>Superior Court - Shasta</v>
          </cell>
        </row>
        <row r="48">
          <cell r="B48" t="str">
            <v>Superior Court - Sierra</v>
          </cell>
        </row>
        <row r="49">
          <cell r="B49" t="str">
            <v>Superior Court - Siskiyou</v>
          </cell>
        </row>
        <row r="50">
          <cell r="B50" t="str">
            <v>Superior Court - Solano</v>
          </cell>
        </row>
        <row r="51">
          <cell r="B51" t="str">
            <v>Superior Court - Sonoma</v>
          </cell>
        </row>
        <row r="52">
          <cell r="B52" t="str">
            <v>Superior Court - Stanislaus</v>
          </cell>
        </row>
        <row r="53">
          <cell r="B53" t="str">
            <v>Superior Court - Sutter</v>
          </cell>
        </row>
        <row r="54">
          <cell r="B54" t="str">
            <v>Superior Court - Tehama</v>
          </cell>
        </row>
        <row r="55">
          <cell r="B55" t="str">
            <v>Superior Court - Trinity</v>
          </cell>
        </row>
        <row r="56">
          <cell r="B56" t="str">
            <v>Superior Court - Tulare</v>
          </cell>
        </row>
        <row r="57">
          <cell r="B57" t="str">
            <v>Superior Court - Tuolumne</v>
          </cell>
        </row>
        <row r="58">
          <cell r="B58" t="str">
            <v>Superior Court - Ventura</v>
          </cell>
        </row>
        <row r="59">
          <cell r="B59" t="str">
            <v>Superior Court - Yolo</v>
          </cell>
        </row>
        <row r="60">
          <cell r="B60" t="str">
            <v>Superior Court - Yuba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1% Calculation"/>
      <sheetName val="B1- Restricted Rev Detail"/>
      <sheetName val="B2 - Restricted Rev Description"/>
      <sheetName val="1% Calc Sample other"/>
      <sheetName val="Combo Box"/>
    </sheetNames>
    <sheetDataSet>
      <sheetData sheetId="0" refreshError="1"/>
      <sheetData sheetId="1">
        <row r="33">
          <cell r="D33">
            <v>0</v>
          </cell>
        </row>
      </sheetData>
      <sheetData sheetId="2" refreshError="1"/>
      <sheetData sheetId="3" refreshError="1"/>
      <sheetData sheetId="4">
        <row r="2">
          <cell r="A2" t="str">
            <v>General Fund -- TCTF</v>
          </cell>
          <cell r="B2" t="str">
            <v>Please select your court from the list</v>
          </cell>
          <cell r="C2" t="str">
            <v>Please select the fiscal year from the list</v>
          </cell>
          <cell r="D2" t="str">
            <v>B&amp;P 470.5</v>
          </cell>
        </row>
        <row r="3">
          <cell r="A3" t="str">
            <v>General Fund -- Non-TCTF</v>
          </cell>
          <cell r="B3" t="str">
            <v>Superior Court - Alameda</v>
          </cell>
          <cell r="C3" t="str">
            <v>as of June 30, 2014</v>
          </cell>
          <cell r="D3" t="str">
            <v>CCP 116.230</v>
          </cell>
        </row>
        <row r="4">
          <cell r="A4" t="str">
            <v>Special Revenue Non-Grant</v>
          </cell>
          <cell r="B4" t="str">
            <v>Superior Court - Alpine</v>
          </cell>
          <cell r="C4" t="str">
            <v>as of June 30, 2015</v>
          </cell>
          <cell r="D4" t="str">
            <v>GC 13963(f)</v>
          </cell>
        </row>
        <row r="5">
          <cell r="A5" t="str">
            <v>Capital Project</v>
          </cell>
          <cell r="B5" t="str">
            <v>Superior Court - Amador</v>
          </cell>
          <cell r="C5" t="str">
            <v>as of June 30, 2016</v>
          </cell>
          <cell r="D5" t="str">
            <v>GC 26731</v>
          </cell>
        </row>
        <row r="6">
          <cell r="B6" t="str">
            <v>Superior Court - Butte</v>
          </cell>
          <cell r="C6" t="str">
            <v>as of June 30, 2017</v>
          </cell>
          <cell r="D6" t="str">
            <v>GC 26863</v>
          </cell>
        </row>
        <row r="7">
          <cell r="B7" t="str">
            <v>Superior Court - Calaveras</v>
          </cell>
          <cell r="C7" t="str">
            <v>as of June 30, 2018</v>
          </cell>
          <cell r="D7" t="str">
            <v>GC 27361.4</v>
          </cell>
        </row>
        <row r="8">
          <cell r="B8" t="str">
            <v>Superior Court - Colusa</v>
          </cell>
          <cell r="C8" t="str">
            <v>as of June 30, 2019</v>
          </cell>
          <cell r="D8" t="str">
            <v>GC 66006</v>
          </cell>
        </row>
        <row r="9">
          <cell r="B9" t="str">
            <v>Superior Court - Contra Costa</v>
          </cell>
          <cell r="C9" t="str">
            <v>as of June 30, 2020</v>
          </cell>
          <cell r="D9" t="str">
            <v>GC 68090.8</v>
          </cell>
        </row>
        <row r="10">
          <cell r="B10" t="str">
            <v>Superior Court - Del Norte</v>
          </cell>
          <cell r="D10" t="str">
            <v>GC 70640</v>
          </cell>
        </row>
        <row r="11">
          <cell r="B11" t="str">
            <v>Superior Court - El Dorado</v>
          </cell>
          <cell r="D11" t="str">
            <v>GC 70678</v>
          </cell>
        </row>
        <row r="12">
          <cell r="B12" t="str">
            <v>Superior Court - Fresno</v>
          </cell>
          <cell r="D12" t="str">
            <v>GC 76223</v>
          </cell>
        </row>
        <row r="13">
          <cell r="B13" t="str">
            <v>Superior Court - Glenn</v>
          </cell>
          <cell r="D13" t="str">
            <v>GC 77207.5(b)</v>
          </cell>
        </row>
        <row r="14">
          <cell r="B14" t="str">
            <v>Superior Court - Humboldt</v>
          </cell>
          <cell r="D14" t="str">
            <v>GC 77209(h)</v>
          </cell>
        </row>
        <row r="15">
          <cell r="B15" t="str">
            <v>Superior Court - Imperial</v>
          </cell>
          <cell r="D15" t="str">
            <v>Penal Code 1027</v>
          </cell>
        </row>
        <row r="16">
          <cell r="B16" t="str">
            <v>Superior Court - Inyo</v>
          </cell>
          <cell r="D16" t="str">
            <v>Penal Code 1463.007</v>
          </cell>
        </row>
        <row r="17">
          <cell r="B17" t="str">
            <v>Superior Court - Kern</v>
          </cell>
          <cell r="D17" t="str">
            <v>Penal Code 1463.22(a)</v>
          </cell>
        </row>
        <row r="18">
          <cell r="B18" t="str">
            <v>Superior Court - Kings</v>
          </cell>
          <cell r="D18" t="str">
            <v>Penal Code 4750</v>
          </cell>
        </row>
        <row r="19">
          <cell r="B19" t="str">
            <v>Superior Court - Lake</v>
          </cell>
          <cell r="D19" t="str">
            <v>Penal Code 6005</v>
          </cell>
        </row>
        <row r="20">
          <cell r="B20" t="str">
            <v>Superior Court - Lassen</v>
          </cell>
          <cell r="D20" t="str">
            <v>VC 11205.2</v>
          </cell>
        </row>
        <row r="21">
          <cell r="B21" t="str">
            <v>Superior Court - Los Angeles</v>
          </cell>
          <cell r="D21" t="str">
            <v>VC 40508.6</v>
          </cell>
        </row>
        <row r="22">
          <cell r="B22" t="str">
            <v>Superior Court - Madera</v>
          </cell>
        </row>
        <row r="23">
          <cell r="B23" t="str">
            <v>Superior Court - Marin</v>
          </cell>
        </row>
        <row r="24">
          <cell r="B24" t="str">
            <v>Superior Court - Mariposa</v>
          </cell>
        </row>
        <row r="25">
          <cell r="B25" t="str">
            <v>Superior Court - Mendocino</v>
          </cell>
        </row>
        <row r="26">
          <cell r="B26" t="str">
            <v>Superior Court - Merced</v>
          </cell>
        </row>
        <row r="27">
          <cell r="B27" t="str">
            <v>Superior Court - Modoc</v>
          </cell>
        </row>
        <row r="28">
          <cell r="B28" t="str">
            <v>Superior Court - Mono</v>
          </cell>
        </row>
        <row r="29">
          <cell r="B29" t="str">
            <v>Superior Court - Monterey</v>
          </cell>
        </row>
        <row r="30">
          <cell r="B30" t="str">
            <v>Superior Court - Napa</v>
          </cell>
        </row>
        <row r="31">
          <cell r="B31" t="str">
            <v>Superior Court - Nevada</v>
          </cell>
        </row>
        <row r="32">
          <cell r="B32" t="str">
            <v>Superior Court - Orange</v>
          </cell>
        </row>
        <row r="33">
          <cell r="B33" t="str">
            <v>Superior Court - Placer</v>
          </cell>
        </row>
        <row r="34">
          <cell r="B34" t="str">
            <v>Superior Court - Plumas</v>
          </cell>
        </row>
        <row r="35">
          <cell r="B35" t="str">
            <v>Superior Court - Riverside</v>
          </cell>
        </row>
        <row r="36">
          <cell r="B36" t="str">
            <v>Superior Court - Sacramento</v>
          </cell>
        </row>
        <row r="37">
          <cell r="B37" t="str">
            <v>Superior Court - San Benito</v>
          </cell>
        </row>
        <row r="38">
          <cell r="B38" t="str">
            <v>Superior Court - San Bernardino</v>
          </cell>
        </row>
        <row r="39">
          <cell r="B39" t="str">
            <v>Superior Court - San Diego</v>
          </cell>
        </row>
        <row r="40">
          <cell r="B40" t="str">
            <v>Superior Court - San Francisco</v>
          </cell>
        </row>
        <row r="41">
          <cell r="B41" t="str">
            <v>Superior Court - San Joaquin</v>
          </cell>
        </row>
        <row r="42">
          <cell r="B42" t="str">
            <v>Superior Court - San Luis Obispo</v>
          </cell>
        </row>
        <row r="43">
          <cell r="B43" t="str">
            <v>Superior Court - San Mateo</v>
          </cell>
        </row>
        <row r="44">
          <cell r="B44" t="str">
            <v>Superior Court - Santa Barbara</v>
          </cell>
        </row>
        <row r="45">
          <cell r="B45" t="str">
            <v>Superior Court - Santa Clara</v>
          </cell>
        </row>
        <row r="46">
          <cell r="B46" t="str">
            <v>Superior Court - Santa Cruz</v>
          </cell>
        </row>
        <row r="47">
          <cell r="B47" t="str">
            <v>Superior Court - Shasta</v>
          </cell>
        </row>
        <row r="48">
          <cell r="B48" t="str">
            <v>Superior Court - Sierra</v>
          </cell>
        </row>
        <row r="49">
          <cell r="B49" t="str">
            <v>Superior Court - Siskiyou</v>
          </cell>
        </row>
        <row r="50">
          <cell r="B50" t="str">
            <v>Superior Court - Solano</v>
          </cell>
        </row>
        <row r="51">
          <cell r="B51" t="str">
            <v>Superior Court - Sonoma</v>
          </cell>
        </row>
        <row r="52">
          <cell r="B52" t="str">
            <v>Superior Court - Stanislaus</v>
          </cell>
        </row>
        <row r="53">
          <cell r="B53" t="str">
            <v>Superior Court - Sutter</v>
          </cell>
        </row>
        <row r="54">
          <cell r="B54" t="str">
            <v>Superior Court - Tehama</v>
          </cell>
        </row>
        <row r="55">
          <cell r="B55" t="str">
            <v>Superior Court - Trinity</v>
          </cell>
        </row>
        <row r="56">
          <cell r="B56" t="str">
            <v>Superior Court - Tulare</v>
          </cell>
        </row>
        <row r="57">
          <cell r="B57" t="str">
            <v>Superior Court - Tuolumne</v>
          </cell>
        </row>
        <row r="58">
          <cell r="B58" t="str">
            <v>Superior Court - Ventura</v>
          </cell>
        </row>
        <row r="59">
          <cell r="B59" t="str">
            <v>Superior Court - Yolo</v>
          </cell>
        </row>
        <row r="60">
          <cell r="B60" t="str">
            <v>Superior Court - Yuba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 t="str">
            <v>PICK YOUR COURT FROM THIS LIST</v>
          </cell>
        </row>
        <row r="2">
          <cell r="B2" t="str">
            <v>Superior Court - Alameda</v>
          </cell>
        </row>
        <row r="3">
          <cell r="B3" t="str">
            <v>Superior Court - Alpine</v>
          </cell>
        </row>
        <row r="4">
          <cell r="B4" t="str">
            <v>Superior Court - Amador</v>
          </cell>
        </row>
        <row r="5">
          <cell r="B5" t="str">
            <v>Superior Court - Butte</v>
          </cell>
        </row>
        <row r="6">
          <cell r="B6" t="str">
            <v>Superior Court - Calaveras</v>
          </cell>
        </row>
        <row r="7">
          <cell r="B7" t="str">
            <v>Superior Court - Colusa</v>
          </cell>
        </row>
        <row r="8">
          <cell r="B8" t="str">
            <v>Superior Court - Contra Costa</v>
          </cell>
        </row>
        <row r="9">
          <cell r="B9" t="str">
            <v>Superior Court - Del Norte</v>
          </cell>
        </row>
        <row r="10">
          <cell r="B10" t="str">
            <v>Superior Court - El Dorado</v>
          </cell>
        </row>
        <row r="11">
          <cell r="B11" t="str">
            <v>Superior Court - Fresno</v>
          </cell>
        </row>
        <row r="12">
          <cell r="B12" t="str">
            <v>Superior Court - Glenn</v>
          </cell>
        </row>
        <row r="13">
          <cell r="B13" t="str">
            <v>Superior Court - Humboldt</v>
          </cell>
        </row>
        <row r="14">
          <cell r="B14" t="str">
            <v>Superior Court - Imperial</v>
          </cell>
        </row>
        <row r="15">
          <cell r="B15" t="str">
            <v>Superior Court - Inyo</v>
          </cell>
        </row>
        <row r="16">
          <cell r="B16" t="str">
            <v>Superior Court - Kern</v>
          </cell>
        </row>
        <row r="17">
          <cell r="B17" t="str">
            <v>Superior Court - Kings</v>
          </cell>
        </row>
        <row r="18">
          <cell r="B18" t="str">
            <v>Superior Court - Lake</v>
          </cell>
        </row>
        <row r="19">
          <cell r="B19" t="str">
            <v>Superior Court - Lassen</v>
          </cell>
        </row>
        <row r="20">
          <cell r="B20" t="str">
            <v>Superior Court - Los Angeles</v>
          </cell>
        </row>
        <row r="21">
          <cell r="B21" t="str">
            <v>Superior Court - Madera</v>
          </cell>
        </row>
        <row r="22">
          <cell r="B22" t="str">
            <v>Superior Court - Marin</v>
          </cell>
        </row>
        <row r="23">
          <cell r="B23" t="str">
            <v>Superior Court - Mariposa</v>
          </cell>
        </row>
        <row r="24">
          <cell r="B24" t="str">
            <v>Superior Court - Mendocino</v>
          </cell>
        </row>
        <row r="25">
          <cell r="B25" t="str">
            <v>Superior Court - Merced</v>
          </cell>
        </row>
        <row r="26">
          <cell r="B26" t="str">
            <v>Superior Court - Modoc</v>
          </cell>
        </row>
        <row r="27">
          <cell r="B27" t="str">
            <v>Superior Court - Mono</v>
          </cell>
        </row>
        <row r="28">
          <cell r="B28" t="str">
            <v>Superior Court - Monterey</v>
          </cell>
        </row>
        <row r="29">
          <cell r="B29" t="str">
            <v>Superior Court - Napa</v>
          </cell>
        </row>
        <row r="30">
          <cell r="B30" t="str">
            <v>Superior Court - Nevada</v>
          </cell>
        </row>
        <row r="31">
          <cell r="B31" t="str">
            <v>Superior Court - Orange</v>
          </cell>
        </row>
        <row r="32">
          <cell r="B32" t="str">
            <v>Superior Court - Placer</v>
          </cell>
        </row>
        <row r="33">
          <cell r="B33" t="str">
            <v>Superior Court - Plumas</v>
          </cell>
        </row>
        <row r="34">
          <cell r="B34" t="str">
            <v>Superior Court - Riverside</v>
          </cell>
        </row>
        <row r="35">
          <cell r="B35" t="str">
            <v>Superior Court - Sacramento</v>
          </cell>
        </row>
        <row r="36">
          <cell r="B36" t="str">
            <v>Superior Court - San Benito</v>
          </cell>
        </row>
        <row r="37">
          <cell r="B37" t="str">
            <v>Superior Court - San Bernardino</v>
          </cell>
        </row>
        <row r="38">
          <cell r="B38" t="str">
            <v>Superior Court - San Diego</v>
          </cell>
        </row>
        <row r="39">
          <cell r="B39" t="str">
            <v>Superior Court - San Francisco</v>
          </cell>
        </row>
        <row r="40">
          <cell r="B40" t="str">
            <v>Superior Court - San Joaquin</v>
          </cell>
        </row>
        <row r="41">
          <cell r="B41" t="str">
            <v>Superior Court - San Luis Obispo</v>
          </cell>
        </row>
        <row r="42">
          <cell r="B42" t="str">
            <v>Superior Court - San Mateo</v>
          </cell>
        </row>
        <row r="43">
          <cell r="B43" t="str">
            <v>Superior Court - Santa Barbara</v>
          </cell>
        </row>
        <row r="44">
          <cell r="B44" t="str">
            <v>Superior Court - Santa Clara</v>
          </cell>
        </row>
        <row r="45">
          <cell r="B45" t="str">
            <v>Superior Court - Santa Cruz</v>
          </cell>
        </row>
        <row r="46">
          <cell r="B46" t="str">
            <v>Superior Court - Shasta</v>
          </cell>
        </row>
        <row r="47">
          <cell r="B47" t="str">
            <v>Superior Court - Sierra</v>
          </cell>
        </row>
        <row r="48">
          <cell r="B48" t="str">
            <v>Superior Court - Siskiyou</v>
          </cell>
        </row>
        <row r="49">
          <cell r="B49" t="str">
            <v>Superior Court - Solano</v>
          </cell>
        </row>
        <row r="50">
          <cell r="B50" t="str">
            <v>Superior Court - Sonoma</v>
          </cell>
        </row>
        <row r="51">
          <cell r="B51" t="str">
            <v>Superior Court - Stanislaus</v>
          </cell>
        </row>
        <row r="52">
          <cell r="B52" t="str">
            <v>Superior Court - Sutter</v>
          </cell>
        </row>
        <row r="53">
          <cell r="B53" t="str">
            <v>Superior Court - Tehama</v>
          </cell>
        </row>
        <row r="54">
          <cell r="B54" t="str">
            <v>Superior Court - Trinity</v>
          </cell>
        </row>
        <row r="55">
          <cell r="B55" t="str">
            <v>Superior Court - Tulare</v>
          </cell>
        </row>
        <row r="56">
          <cell r="B56" t="str">
            <v>Superior Court - Tuolumne</v>
          </cell>
        </row>
        <row r="57">
          <cell r="B57" t="str">
            <v>Superior Court - Ventura</v>
          </cell>
        </row>
        <row r="58">
          <cell r="B58" t="str">
            <v>Superior Court - Yolo</v>
          </cell>
        </row>
        <row r="59">
          <cell r="B59" t="str">
            <v>Superior Court - Yuba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1"/>
      <sheetName val="TCTF"/>
      <sheetName val="All funding sources"/>
      <sheetName val="OEE"/>
      <sheetName val="expenditure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36933</v>
          </cell>
        </row>
        <row r="5">
          <cell r="B5">
            <v>2</v>
          </cell>
          <cell r="C5">
            <v>21861</v>
          </cell>
        </row>
        <row r="6">
          <cell r="B6">
            <v>3</v>
          </cell>
          <cell r="C6">
            <v>20343</v>
          </cell>
        </row>
        <row r="7">
          <cell r="B7">
            <v>4</v>
          </cell>
          <cell r="C7">
            <v>17454</v>
          </cell>
        </row>
        <row r="12">
          <cell r="B12">
            <v>1</v>
          </cell>
          <cell r="C12">
            <v>40042</v>
          </cell>
        </row>
        <row r="13">
          <cell r="B13">
            <v>2</v>
          </cell>
          <cell r="C13">
            <v>24970</v>
          </cell>
        </row>
        <row r="14">
          <cell r="B14">
            <v>3</v>
          </cell>
          <cell r="C14">
            <v>23452</v>
          </cell>
        </row>
        <row r="15">
          <cell r="B15">
            <v>4</v>
          </cell>
          <cell r="C15">
            <v>20564</v>
          </cell>
        </row>
        <row r="45">
          <cell r="B45">
            <v>1</v>
          </cell>
          <cell r="C45">
            <v>43150</v>
          </cell>
        </row>
        <row r="46">
          <cell r="B46">
            <v>2</v>
          </cell>
          <cell r="C46">
            <v>27437</v>
          </cell>
        </row>
        <row r="47">
          <cell r="B47">
            <v>3</v>
          </cell>
          <cell r="C47">
            <v>28228</v>
          </cell>
        </row>
        <row r="48">
          <cell r="B48">
            <v>4</v>
          </cell>
          <cell r="C48">
            <v>25404</v>
          </cell>
        </row>
      </sheetData>
      <sheetData sheetId="4">
        <row r="5">
          <cell r="A5" t="str">
            <v>Alameda</v>
          </cell>
          <cell r="B5">
            <v>74556770</v>
          </cell>
          <cell r="C5">
            <v>16350926</v>
          </cell>
          <cell r="D5">
            <v>90907696</v>
          </cell>
          <cell r="E5">
            <v>76241396</v>
          </cell>
          <cell r="F5">
            <v>17154800</v>
          </cell>
          <cell r="G5">
            <v>93396196</v>
          </cell>
        </row>
        <row r="6">
          <cell r="A6" t="str">
            <v>Alpine</v>
          </cell>
          <cell r="B6">
            <v>290174</v>
          </cell>
          <cell r="C6">
            <v>207360</v>
          </cell>
          <cell r="D6">
            <v>497534</v>
          </cell>
          <cell r="E6">
            <v>290174</v>
          </cell>
          <cell r="F6">
            <v>216036</v>
          </cell>
          <cell r="G6">
            <v>506210</v>
          </cell>
        </row>
        <row r="7">
          <cell r="A7" t="str">
            <v>Amador</v>
          </cell>
          <cell r="B7">
            <v>2204121</v>
          </cell>
          <cell r="C7">
            <v>605212</v>
          </cell>
          <cell r="D7">
            <v>2809333</v>
          </cell>
          <cell r="E7">
            <v>2239416</v>
          </cell>
          <cell r="F7">
            <v>617967</v>
          </cell>
          <cell r="G7">
            <v>2857382</v>
          </cell>
        </row>
        <row r="8">
          <cell r="A8" t="str">
            <v>Butte</v>
          </cell>
          <cell r="B8">
            <v>8011539</v>
          </cell>
          <cell r="C8">
            <v>2688135</v>
          </cell>
          <cell r="D8">
            <v>10699674</v>
          </cell>
          <cell r="E8">
            <v>8474711</v>
          </cell>
          <cell r="F8">
            <v>2791561</v>
          </cell>
          <cell r="G8">
            <v>11266272</v>
          </cell>
        </row>
        <row r="9">
          <cell r="A9" t="str">
            <v>Calaveras</v>
          </cell>
          <cell r="B9">
            <v>2020542</v>
          </cell>
          <cell r="C9">
            <v>688788</v>
          </cell>
          <cell r="D9">
            <v>2709330</v>
          </cell>
          <cell r="E9">
            <v>2190802</v>
          </cell>
          <cell r="F9">
            <v>798754</v>
          </cell>
          <cell r="G9">
            <v>2989556</v>
          </cell>
        </row>
        <row r="10">
          <cell r="A10" t="str">
            <v>Colusa</v>
          </cell>
          <cell r="B10">
            <v>1117307</v>
          </cell>
          <cell r="C10">
            <v>775979</v>
          </cell>
          <cell r="D10">
            <v>1893285</v>
          </cell>
          <cell r="E10">
            <v>1117307</v>
          </cell>
          <cell r="F10">
            <v>775979</v>
          </cell>
          <cell r="G10">
            <v>1893285</v>
          </cell>
        </row>
        <row r="11">
          <cell r="A11" t="str">
            <v>Contra Costa</v>
          </cell>
          <cell r="B11">
            <v>38028992</v>
          </cell>
          <cell r="C11">
            <v>12120556</v>
          </cell>
          <cell r="D11">
            <v>50149548</v>
          </cell>
          <cell r="E11">
            <v>38683228</v>
          </cell>
          <cell r="F11">
            <v>14772859</v>
          </cell>
          <cell r="G11">
            <v>53456087</v>
          </cell>
        </row>
        <row r="12">
          <cell r="A12" t="str">
            <v>Del Norte</v>
          </cell>
          <cell r="B12">
            <v>2234213</v>
          </cell>
          <cell r="C12">
            <v>921063</v>
          </cell>
          <cell r="D12">
            <v>3155276</v>
          </cell>
          <cell r="E12">
            <v>2234213</v>
          </cell>
          <cell r="F12">
            <v>1081331</v>
          </cell>
          <cell r="G12">
            <v>3315543</v>
          </cell>
        </row>
        <row r="13">
          <cell r="A13" t="str">
            <v>El Dorado</v>
          </cell>
          <cell r="B13">
            <v>6757143</v>
          </cell>
          <cell r="C13">
            <v>2038210</v>
          </cell>
          <cell r="D13">
            <v>8795353</v>
          </cell>
          <cell r="E13">
            <v>6829411</v>
          </cell>
          <cell r="F13">
            <v>2105499</v>
          </cell>
          <cell r="G13">
            <v>8934910</v>
          </cell>
        </row>
        <row r="14">
          <cell r="A14" t="str">
            <v>Fresno</v>
          </cell>
          <cell r="B14">
            <v>44438174</v>
          </cell>
          <cell r="C14">
            <v>13462072</v>
          </cell>
          <cell r="D14">
            <v>57900246</v>
          </cell>
          <cell r="E14">
            <v>44697488</v>
          </cell>
          <cell r="F14">
            <v>18174883</v>
          </cell>
          <cell r="G14">
            <v>62872371</v>
          </cell>
        </row>
        <row r="15">
          <cell r="A15" t="str">
            <v>Glenn</v>
          </cell>
          <cell r="B15">
            <v>1491152</v>
          </cell>
          <cell r="C15">
            <v>875561</v>
          </cell>
          <cell r="D15">
            <v>2366713</v>
          </cell>
          <cell r="E15">
            <v>1490423</v>
          </cell>
          <cell r="F15">
            <v>875561</v>
          </cell>
          <cell r="G15">
            <v>2365983</v>
          </cell>
        </row>
        <row r="16">
          <cell r="A16" t="str">
            <v>Humboldt</v>
          </cell>
          <cell r="B16">
            <v>5270010</v>
          </cell>
          <cell r="C16">
            <v>2201860</v>
          </cell>
          <cell r="D16">
            <v>7471870</v>
          </cell>
          <cell r="E16">
            <v>5273363</v>
          </cell>
          <cell r="F16">
            <v>2200512</v>
          </cell>
          <cell r="G16">
            <v>7473875</v>
          </cell>
        </row>
        <row r="17">
          <cell r="A17" t="str">
            <v>Imperial</v>
          </cell>
          <cell r="B17">
            <v>7216528</v>
          </cell>
          <cell r="C17">
            <v>3435981</v>
          </cell>
          <cell r="D17">
            <v>10652509</v>
          </cell>
          <cell r="E17">
            <v>7916528</v>
          </cell>
          <cell r="F17">
            <v>4300808</v>
          </cell>
          <cell r="G17">
            <v>12217336</v>
          </cell>
        </row>
        <row r="18">
          <cell r="A18" t="str">
            <v>Inyo</v>
          </cell>
          <cell r="B18">
            <v>1451356</v>
          </cell>
          <cell r="C18">
            <v>999896</v>
          </cell>
          <cell r="D18">
            <v>2451252</v>
          </cell>
          <cell r="E18">
            <v>1572150</v>
          </cell>
          <cell r="F18">
            <v>1004385</v>
          </cell>
          <cell r="G18">
            <v>2576535</v>
          </cell>
        </row>
        <row r="19">
          <cell r="A19" t="str">
            <v>Kern</v>
          </cell>
          <cell r="B19">
            <v>39245165</v>
          </cell>
          <cell r="C19">
            <v>7500791</v>
          </cell>
          <cell r="D19">
            <v>46745956</v>
          </cell>
          <cell r="E19">
            <v>41907346</v>
          </cell>
          <cell r="F19">
            <v>11161780</v>
          </cell>
          <cell r="G19">
            <v>53069126</v>
          </cell>
        </row>
        <row r="20">
          <cell r="A20" t="str">
            <v>Kings</v>
          </cell>
          <cell r="B20">
            <v>5738811</v>
          </cell>
          <cell r="C20">
            <v>2531177</v>
          </cell>
          <cell r="D20">
            <v>8269989</v>
          </cell>
          <cell r="E20">
            <v>5743982</v>
          </cell>
          <cell r="F20">
            <v>2911857</v>
          </cell>
          <cell r="G20">
            <v>8655839</v>
          </cell>
        </row>
        <row r="21">
          <cell r="A21" t="str">
            <v>Lake</v>
          </cell>
          <cell r="B21">
            <v>2447547</v>
          </cell>
          <cell r="C21">
            <v>1348207</v>
          </cell>
          <cell r="D21">
            <v>3795754</v>
          </cell>
          <cell r="E21">
            <v>2448150</v>
          </cell>
          <cell r="F21">
            <v>1350696</v>
          </cell>
          <cell r="G21">
            <v>3798846</v>
          </cell>
        </row>
        <row r="22">
          <cell r="A22" t="str">
            <v>Lassen</v>
          </cell>
          <cell r="B22">
            <v>2440386</v>
          </cell>
          <cell r="C22">
            <v>648534</v>
          </cell>
          <cell r="D22">
            <v>3088921</v>
          </cell>
          <cell r="E22">
            <v>2478403</v>
          </cell>
          <cell r="F22">
            <v>866221</v>
          </cell>
          <cell r="G22">
            <v>3344624</v>
          </cell>
        </row>
        <row r="23">
          <cell r="A23" t="str">
            <v>Los Angeles</v>
          </cell>
          <cell r="B23">
            <v>533320096</v>
          </cell>
          <cell r="C23">
            <v>94076138</v>
          </cell>
          <cell r="D23">
            <v>627396234</v>
          </cell>
          <cell r="E23">
            <v>548201584</v>
          </cell>
          <cell r="F23">
            <v>105115077</v>
          </cell>
          <cell r="G23">
            <v>653316661</v>
          </cell>
        </row>
        <row r="24">
          <cell r="A24" t="str">
            <v>Madera</v>
          </cell>
          <cell r="B24">
            <v>6984463</v>
          </cell>
          <cell r="C24">
            <v>1829993</v>
          </cell>
          <cell r="D24">
            <v>8814456</v>
          </cell>
          <cell r="E24">
            <v>6984463</v>
          </cell>
          <cell r="F24">
            <v>1829993</v>
          </cell>
          <cell r="G24">
            <v>8814456</v>
          </cell>
        </row>
        <row r="25">
          <cell r="A25" t="str">
            <v>Marin</v>
          </cell>
          <cell r="B25">
            <v>12296183</v>
          </cell>
          <cell r="C25">
            <v>4348960</v>
          </cell>
          <cell r="D25">
            <v>16645143</v>
          </cell>
          <cell r="E25">
            <v>12318200</v>
          </cell>
          <cell r="F25">
            <v>4349663</v>
          </cell>
          <cell r="G25">
            <v>16667863</v>
          </cell>
        </row>
        <row r="26">
          <cell r="A26" t="str">
            <v>Mariposa</v>
          </cell>
          <cell r="B26">
            <v>792771</v>
          </cell>
          <cell r="C26">
            <v>508953</v>
          </cell>
          <cell r="D26">
            <v>1301724</v>
          </cell>
          <cell r="E26">
            <v>792771</v>
          </cell>
          <cell r="F26">
            <v>514721</v>
          </cell>
          <cell r="G26">
            <v>1307492</v>
          </cell>
        </row>
        <row r="27">
          <cell r="A27" t="str">
            <v>Mendocino</v>
          </cell>
          <cell r="B27">
            <v>5205920</v>
          </cell>
          <cell r="C27">
            <v>940891</v>
          </cell>
          <cell r="D27">
            <v>6146811</v>
          </cell>
          <cell r="E27">
            <v>5209013</v>
          </cell>
          <cell r="F27">
            <v>963936</v>
          </cell>
          <cell r="G27">
            <v>6172949</v>
          </cell>
        </row>
        <row r="28">
          <cell r="A28" t="str">
            <v>Merced</v>
          </cell>
          <cell r="B28">
            <v>9387944</v>
          </cell>
          <cell r="C28">
            <v>4310650</v>
          </cell>
          <cell r="D28">
            <v>13698594</v>
          </cell>
          <cell r="E28">
            <v>9391294</v>
          </cell>
          <cell r="F28">
            <v>4566454</v>
          </cell>
          <cell r="G28">
            <v>13957748</v>
          </cell>
        </row>
        <row r="29">
          <cell r="A29" t="str">
            <v>Modoc</v>
          </cell>
          <cell r="B29">
            <v>758375</v>
          </cell>
          <cell r="C29">
            <v>561387</v>
          </cell>
          <cell r="D29">
            <v>1319762</v>
          </cell>
          <cell r="E29">
            <v>823549</v>
          </cell>
          <cell r="F29">
            <v>569334</v>
          </cell>
          <cell r="G29">
            <v>1392883</v>
          </cell>
        </row>
        <row r="30">
          <cell r="A30" t="str">
            <v>Mono</v>
          </cell>
          <cell r="B30">
            <v>1056770</v>
          </cell>
          <cell r="C30">
            <v>724888</v>
          </cell>
          <cell r="D30">
            <v>1781659</v>
          </cell>
          <cell r="E30">
            <v>1056770</v>
          </cell>
          <cell r="F30">
            <v>726890</v>
          </cell>
          <cell r="G30">
            <v>1783661</v>
          </cell>
        </row>
        <row r="31">
          <cell r="A31" t="str">
            <v>Monterey</v>
          </cell>
          <cell r="B31">
            <v>16202406</v>
          </cell>
          <cell r="C31">
            <v>5976382</v>
          </cell>
          <cell r="D31">
            <v>22178787</v>
          </cell>
          <cell r="E31">
            <v>16427590</v>
          </cell>
          <cell r="F31">
            <v>6198033</v>
          </cell>
          <cell r="G31">
            <v>22625623</v>
          </cell>
        </row>
        <row r="32">
          <cell r="A32" t="str">
            <v>Napa</v>
          </cell>
          <cell r="B32">
            <v>7756884</v>
          </cell>
          <cell r="C32">
            <v>1423244</v>
          </cell>
          <cell r="D32">
            <v>9180128</v>
          </cell>
          <cell r="E32">
            <v>7756884</v>
          </cell>
          <cell r="F32">
            <v>1583470</v>
          </cell>
          <cell r="G32">
            <v>9340354</v>
          </cell>
        </row>
        <row r="33">
          <cell r="A33" t="str">
            <v>Nevada</v>
          </cell>
          <cell r="B33">
            <v>5112060</v>
          </cell>
          <cell r="C33">
            <v>1554144</v>
          </cell>
          <cell r="D33">
            <v>6666204</v>
          </cell>
          <cell r="E33">
            <v>5187318</v>
          </cell>
          <cell r="F33">
            <v>1834528</v>
          </cell>
          <cell r="G33">
            <v>7021846</v>
          </cell>
        </row>
        <row r="34">
          <cell r="A34" t="str">
            <v>Orange</v>
          </cell>
          <cell r="B34">
            <v>146660224</v>
          </cell>
          <cell r="C34">
            <v>37156769</v>
          </cell>
          <cell r="D34">
            <v>183816993</v>
          </cell>
          <cell r="E34">
            <v>151754036</v>
          </cell>
          <cell r="F34">
            <v>47084503</v>
          </cell>
          <cell r="G34">
            <v>198838539</v>
          </cell>
        </row>
        <row r="35">
          <cell r="A35" t="str">
            <v>Placer</v>
          </cell>
          <cell r="B35">
            <v>12463100</v>
          </cell>
          <cell r="C35">
            <v>2927110</v>
          </cell>
          <cell r="D35">
            <v>15390210</v>
          </cell>
          <cell r="E35">
            <v>12719832</v>
          </cell>
          <cell r="F35">
            <v>3058510</v>
          </cell>
          <cell r="G35">
            <v>15778341</v>
          </cell>
        </row>
        <row r="36">
          <cell r="A36" t="str">
            <v>Plumas</v>
          </cell>
          <cell r="B36">
            <v>1161223</v>
          </cell>
          <cell r="C36">
            <v>820246</v>
          </cell>
          <cell r="D36">
            <v>1981469</v>
          </cell>
          <cell r="E36">
            <v>1161223</v>
          </cell>
          <cell r="F36">
            <v>1155945</v>
          </cell>
          <cell r="G36">
            <v>2317168</v>
          </cell>
        </row>
        <row r="37">
          <cell r="A37" t="str">
            <v>Riverside</v>
          </cell>
          <cell r="B37">
            <v>88521764</v>
          </cell>
          <cell r="C37">
            <v>23012526</v>
          </cell>
          <cell r="D37">
            <v>111534290</v>
          </cell>
          <cell r="E37">
            <v>94579820</v>
          </cell>
          <cell r="F37">
            <v>29767160</v>
          </cell>
          <cell r="G37">
            <v>124346980</v>
          </cell>
        </row>
        <row r="38">
          <cell r="A38" t="str">
            <v>Sacramento</v>
          </cell>
          <cell r="B38">
            <v>71876964</v>
          </cell>
          <cell r="C38">
            <v>12335650</v>
          </cell>
          <cell r="D38">
            <v>84212614</v>
          </cell>
          <cell r="E38">
            <v>72532240</v>
          </cell>
          <cell r="F38">
            <v>13622005</v>
          </cell>
          <cell r="G38">
            <v>86154245</v>
          </cell>
        </row>
        <row r="39">
          <cell r="A39" t="str">
            <v>San Benito</v>
          </cell>
          <cell r="B39">
            <v>2414823</v>
          </cell>
          <cell r="C39">
            <v>845607</v>
          </cell>
          <cell r="D39">
            <v>3260430</v>
          </cell>
          <cell r="E39">
            <v>2414823</v>
          </cell>
          <cell r="F39">
            <v>848407</v>
          </cell>
          <cell r="G39">
            <v>3263230</v>
          </cell>
        </row>
        <row r="40">
          <cell r="A40" t="str">
            <v>San Bernardino</v>
          </cell>
          <cell r="B40">
            <v>78458900</v>
          </cell>
          <cell r="C40">
            <v>21515322</v>
          </cell>
          <cell r="D40">
            <v>99974222</v>
          </cell>
          <cell r="E40">
            <v>80473690</v>
          </cell>
          <cell r="F40">
            <v>24388913</v>
          </cell>
          <cell r="G40">
            <v>104862603</v>
          </cell>
        </row>
        <row r="41">
          <cell r="A41" t="str">
            <v>San Diego</v>
          </cell>
          <cell r="B41">
            <v>134883956</v>
          </cell>
          <cell r="C41">
            <v>33349661</v>
          </cell>
          <cell r="D41">
            <v>168233617</v>
          </cell>
          <cell r="E41">
            <v>140022964</v>
          </cell>
          <cell r="F41">
            <v>36387830</v>
          </cell>
          <cell r="G41">
            <v>176410794</v>
          </cell>
        </row>
        <row r="42">
          <cell r="A42" t="str">
            <v>San Francisco</v>
          </cell>
          <cell r="B42">
            <v>57658817</v>
          </cell>
          <cell r="C42">
            <v>16229857</v>
          </cell>
          <cell r="D42">
            <v>73888674</v>
          </cell>
          <cell r="E42">
            <v>58665237</v>
          </cell>
          <cell r="F42">
            <v>19679042</v>
          </cell>
          <cell r="G42">
            <v>78344279</v>
          </cell>
        </row>
        <row r="43">
          <cell r="A43" t="str">
            <v>San Joaquin</v>
          </cell>
          <cell r="B43">
            <v>27597211</v>
          </cell>
          <cell r="C43">
            <v>5712381</v>
          </cell>
          <cell r="D43">
            <v>33309592</v>
          </cell>
          <cell r="E43">
            <v>28415757</v>
          </cell>
          <cell r="F43">
            <v>6936714</v>
          </cell>
          <cell r="G43">
            <v>35352471</v>
          </cell>
        </row>
        <row r="44">
          <cell r="A44" t="str">
            <v>San Luis Obispo</v>
          </cell>
          <cell r="B44">
            <v>12998333</v>
          </cell>
          <cell r="C44">
            <v>3572952</v>
          </cell>
          <cell r="D44">
            <v>16571285</v>
          </cell>
          <cell r="E44">
            <v>13451849</v>
          </cell>
          <cell r="F44">
            <v>4016500</v>
          </cell>
          <cell r="G44">
            <v>17468349</v>
          </cell>
        </row>
        <row r="45">
          <cell r="A45" t="str">
            <v>San Mateo</v>
          </cell>
          <cell r="B45">
            <v>33210585</v>
          </cell>
          <cell r="C45">
            <v>6706766</v>
          </cell>
          <cell r="D45">
            <v>39917351</v>
          </cell>
          <cell r="E45">
            <v>33210585</v>
          </cell>
          <cell r="F45">
            <v>7929682</v>
          </cell>
          <cell r="G45">
            <v>41140267</v>
          </cell>
        </row>
        <row r="46">
          <cell r="A46" t="str">
            <v>Santa Barbara</v>
          </cell>
          <cell r="B46">
            <v>21623136</v>
          </cell>
          <cell r="C46">
            <v>4005705</v>
          </cell>
          <cell r="D46">
            <v>25628841</v>
          </cell>
          <cell r="E46">
            <v>23113505</v>
          </cell>
          <cell r="F46">
            <v>4890899</v>
          </cell>
          <cell r="G46">
            <v>28004403</v>
          </cell>
        </row>
        <row r="47">
          <cell r="A47" t="str">
            <v>Santa Clara</v>
          </cell>
          <cell r="B47">
            <v>83969532</v>
          </cell>
          <cell r="C47">
            <v>14184751</v>
          </cell>
          <cell r="D47">
            <v>98154283</v>
          </cell>
          <cell r="E47">
            <v>86386340</v>
          </cell>
          <cell r="F47">
            <v>16474661</v>
          </cell>
          <cell r="G47">
            <v>102861001</v>
          </cell>
        </row>
        <row r="48">
          <cell r="A48" t="str">
            <v>Santa Cruz</v>
          </cell>
          <cell r="B48">
            <v>9838003</v>
          </cell>
          <cell r="C48">
            <v>1903976</v>
          </cell>
          <cell r="D48">
            <v>11741979</v>
          </cell>
          <cell r="E48">
            <v>10205373</v>
          </cell>
          <cell r="F48">
            <v>2097507</v>
          </cell>
          <cell r="G48">
            <v>12302879</v>
          </cell>
        </row>
        <row r="49">
          <cell r="A49" t="str">
            <v>Shasta</v>
          </cell>
          <cell r="B49">
            <v>10368051</v>
          </cell>
          <cell r="C49">
            <v>2692420</v>
          </cell>
          <cell r="D49">
            <v>13060471</v>
          </cell>
          <cell r="E49">
            <v>11970677</v>
          </cell>
          <cell r="F49">
            <v>3156292</v>
          </cell>
          <cell r="G49">
            <v>15126970</v>
          </cell>
        </row>
        <row r="50">
          <cell r="A50" t="str">
            <v>Sierra</v>
          </cell>
          <cell r="B50">
            <v>342181</v>
          </cell>
          <cell r="C50">
            <v>246199</v>
          </cell>
          <cell r="D50">
            <v>588380</v>
          </cell>
          <cell r="E50">
            <v>360351</v>
          </cell>
          <cell r="F50">
            <v>257983</v>
          </cell>
          <cell r="G50">
            <v>618334</v>
          </cell>
        </row>
        <row r="51">
          <cell r="A51" t="str">
            <v>Siskiyou</v>
          </cell>
          <cell r="B51">
            <v>3738475</v>
          </cell>
          <cell r="C51">
            <v>1139500</v>
          </cell>
          <cell r="D51">
            <v>4877975</v>
          </cell>
          <cell r="E51">
            <v>3922145</v>
          </cell>
          <cell r="F51">
            <v>1193615</v>
          </cell>
          <cell r="G51">
            <v>5115760</v>
          </cell>
        </row>
        <row r="52">
          <cell r="A52" t="str">
            <v>Solano</v>
          </cell>
          <cell r="B52">
            <v>19976931</v>
          </cell>
          <cell r="C52">
            <v>8325218</v>
          </cell>
          <cell r="D52">
            <v>28302149</v>
          </cell>
          <cell r="E52">
            <v>20321090</v>
          </cell>
          <cell r="F52">
            <v>8520454</v>
          </cell>
          <cell r="G52">
            <v>28841544</v>
          </cell>
        </row>
        <row r="53">
          <cell r="A53" t="str">
            <v>Sonoma</v>
          </cell>
          <cell r="B53">
            <v>20321968</v>
          </cell>
          <cell r="C53">
            <v>6210897</v>
          </cell>
          <cell r="D53">
            <v>26532865</v>
          </cell>
          <cell r="E53">
            <v>21281968</v>
          </cell>
          <cell r="F53">
            <v>6857375</v>
          </cell>
          <cell r="G53">
            <v>28139343</v>
          </cell>
        </row>
        <row r="54">
          <cell r="A54" t="str">
            <v>Stanislaus</v>
          </cell>
          <cell r="B54">
            <v>18166187</v>
          </cell>
          <cell r="C54">
            <v>2662694</v>
          </cell>
          <cell r="D54">
            <v>20828881</v>
          </cell>
          <cell r="E54">
            <v>18673888</v>
          </cell>
          <cell r="F54">
            <v>3792057</v>
          </cell>
          <cell r="G54">
            <v>22465945</v>
          </cell>
        </row>
        <row r="55">
          <cell r="A55" t="str">
            <v>Sutter</v>
          </cell>
          <cell r="B55">
            <v>4665879</v>
          </cell>
          <cell r="C55">
            <v>1172190</v>
          </cell>
          <cell r="D55">
            <v>5838069</v>
          </cell>
          <cell r="E55">
            <v>4780486</v>
          </cell>
          <cell r="F55">
            <v>1250513</v>
          </cell>
          <cell r="G55">
            <v>6030998</v>
          </cell>
        </row>
        <row r="56">
          <cell r="A56" t="str">
            <v>Tehama</v>
          </cell>
          <cell r="B56">
            <v>3242369</v>
          </cell>
          <cell r="C56">
            <v>950209</v>
          </cell>
          <cell r="D56">
            <v>4192578</v>
          </cell>
          <cell r="E56">
            <v>3242369</v>
          </cell>
          <cell r="F56">
            <v>1048996</v>
          </cell>
          <cell r="G56">
            <v>4291365</v>
          </cell>
        </row>
        <row r="57">
          <cell r="A57" t="str">
            <v>Trinity</v>
          </cell>
          <cell r="B57">
            <v>1125388</v>
          </cell>
          <cell r="C57">
            <v>357845</v>
          </cell>
          <cell r="D57">
            <v>1483233</v>
          </cell>
          <cell r="E57">
            <v>1145909</v>
          </cell>
          <cell r="F57">
            <v>373752</v>
          </cell>
          <cell r="G57">
            <v>1519660</v>
          </cell>
        </row>
        <row r="58">
          <cell r="A58" t="str">
            <v>Tulare</v>
          </cell>
          <cell r="B58">
            <v>16682001</v>
          </cell>
          <cell r="C58">
            <v>4782607</v>
          </cell>
          <cell r="D58">
            <v>21464608</v>
          </cell>
          <cell r="E58">
            <v>17409927</v>
          </cell>
          <cell r="F58">
            <v>6145702</v>
          </cell>
          <cell r="G58">
            <v>23555629</v>
          </cell>
        </row>
        <row r="59">
          <cell r="A59" t="str">
            <v>Tuolumne</v>
          </cell>
          <cell r="B59">
            <v>2785805</v>
          </cell>
          <cell r="C59">
            <v>793775</v>
          </cell>
          <cell r="D59">
            <v>3579581</v>
          </cell>
          <cell r="E59">
            <v>3050010</v>
          </cell>
          <cell r="F59">
            <v>933719</v>
          </cell>
          <cell r="G59">
            <v>3983729</v>
          </cell>
        </row>
        <row r="60">
          <cell r="A60" t="str">
            <v>Ventura</v>
          </cell>
          <cell r="B60">
            <v>29484950</v>
          </cell>
          <cell r="C60">
            <v>8653651</v>
          </cell>
          <cell r="D60">
            <v>38138601</v>
          </cell>
          <cell r="E60">
            <v>33067974</v>
          </cell>
          <cell r="F60">
            <v>10466196</v>
          </cell>
          <cell r="G60">
            <v>43534170</v>
          </cell>
        </row>
        <row r="61">
          <cell r="A61" t="str">
            <v>Yolo</v>
          </cell>
          <cell r="B61">
            <v>6978960</v>
          </cell>
          <cell r="C61">
            <v>2550555</v>
          </cell>
          <cell r="D61">
            <v>9529515</v>
          </cell>
          <cell r="E61">
            <v>7813930</v>
          </cell>
          <cell r="F61">
            <v>2962058</v>
          </cell>
          <cell r="G61">
            <v>10775988</v>
          </cell>
        </row>
        <row r="62">
          <cell r="A62" t="str">
            <v>Yuba</v>
          </cell>
          <cell r="B62">
            <v>3625993</v>
          </cell>
          <cell r="C62">
            <v>1088191</v>
          </cell>
          <cell r="D62">
            <v>4714184</v>
          </cell>
          <cell r="E62">
            <v>4017905</v>
          </cell>
          <cell r="F62">
            <v>1523641</v>
          </cell>
          <cell r="G62">
            <v>5541546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Revise"/>
      <sheetName val="10R_1st Pass"/>
      <sheetName val="Revenue and Funding"/>
      <sheetName val="New Revenues"/>
      <sheetName val="Filings Detail"/>
      <sheetName val="Revenue Detail"/>
      <sheetName val="Filings Summary"/>
      <sheetName val="Revenue Summary"/>
      <sheetName val="First Paper"/>
      <sheetName val="Unlimited"/>
      <sheetName val="Limited 10K"/>
      <sheetName val="Marriage Dissolution"/>
      <sheetName val="Limited 10K to 25K"/>
      <sheetName val="GC 70626 Fees"/>
      <sheetName val="Motion Fees"/>
      <sheetName val="Probate Fees"/>
      <sheetName val="Limited 5K"/>
      <sheetName val="Family Law"/>
      <sheetName val="SMIF"/>
      <sheetName val="Telephonic Appearance"/>
      <sheetName val="Access EAF Dist"/>
      <sheetName val="TC145 Template 20140101"/>
      <sheetName val="Access TC-145 Calc Data13-14"/>
      <sheetName val="Access TEALE Data13-14"/>
      <sheetName val="Access TC-145 Calc Data12-13"/>
      <sheetName val="Access TEALE Data12-13"/>
      <sheetName val="Access TC-145 Calc Data11-12"/>
      <sheetName val="Access TEALE Data11-12"/>
      <sheetName val="Access TC-145 Calc Data10-11"/>
      <sheetName val="Access TEALE Data10-11"/>
      <sheetName val="Access TC-145 Calc Data09-10"/>
      <sheetName val="Access TEALE Data09-10"/>
      <sheetName val="Access TC-145 Calc Data08-09"/>
      <sheetName val="Access TEALE Data08-09"/>
      <sheetName val="Access TC-145 Calc Data07-08"/>
      <sheetName val="Access TEALE Data07-08"/>
      <sheetName val="Access TC-145 Calc Data06-07"/>
      <sheetName val="Access TEALE Data06-07"/>
      <sheetName val="Access TC-145 Calc Data05-06"/>
      <sheetName val="Access TEALE Data05-06"/>
    </sheetNames>
    <sheetDataSet>
      <sheetData sheetId="0"/>
      <sheetData sheetId="1"/>
      <sheetData sheetId="2"/>
      <sheetData sheetId="3"/>
      <sheetData sheetId="4">
        <row r="11">
          <cell r="DI11">
            <v>59.419943181818184</v>
          </cell>
        </row>
      </sheetData>
      <sheetData sheetId="5">
        <row r="219">
          <cell r="BM219">
            <v>95540409.713944405</v>
          </cell>
        </row>
      </sheetData>
      <sheetData sheetId="6">
        <row r="52">
          <cell r="DM52">
            <v>119352.43466666667</v>
          </cell>
        </row>
      </sheetData>
      <sheetData sheetId="7">
        <row r="47">
          <cell r="BY47">
            <v>257811074.56695035</v>
          </cell>
        </row>
      </sheetData>
      <sheetData sheetId="8">
        <row r="4">
          <cell r="N4" t="str">
            <v>Paid Filings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5">
          <cell r="M25">
            <v>308272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/>
      <sheetData sheetId="1">
        <row r="76">
          <cell r="A76" t="str">
            <v>Recover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_PCC list &amp; reduction"/>
      <sheetName val="Program Listing and Reducti (2)"/>
      <sheetName val="Program Listing and Reductions"/>
      <sheetName val="Mod Fund"/>
      <sheetName val="TCIF"/>
      <sheetName val="All Div - B1"/>
      <sheetName val="All Div - B2"/>
      <sheetName val="Combo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Discontinue</v>
          </cell>
        </row>
        <row r="3">
          <cell r="A3" t="str">
            <v>Suspend</v>
          </cell>
        </row>
        <row r="4">
          <cell r="A4" t="str">
            <v>Partial</v>
          </cell>
        </row>
        <row r="5">
          <cell r="A5" t="str">
            <v>No Change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TF 2009-10 2nd Turn (3)"/>
      <sheetName val="TCTF 2009-10 2nd Turn (2)"/>
      <sheetName val="TCTF 2009-10 2nd Turn"/>
      <sheetName val="FY 2008-09 Overview"/>
      <sheetName val="TEALE 2008"/>
      <sheetName val="TEALE 2008 (2)"/>
      <sheetName val="Account Descriptions"/>
      <sheetName val="Summary (2)"/>
      <sheetName val="Summary"/>
      <sheetName val="Sheet9"/>
      <sheetName val="FY 2008-09_Months"/>
      <sheetName val="TEALE 2006"/>
      <sheetName val="TEALE 2005"/>
      <sheetName val="Account Pvt Table"/>
      <sheetName val="Pvt Tbl 2"/>
      <sheetName val="Pvt Tbl"/>
      <sheetName val="Jeff_qryTC145B11 (2)"/>
      <sheetName val="Jeff_qryTC145B11"/>
      <sheetName val="New_Code_Section_and_TC_145_Row"/>
      <sheetName val="TC-145 Row_ID_Description"/>
      <sheetName val="TC-145 Template"/>
    </sheetNames>
    <sheetDataSet>
      <sheetData sheetId="0">
        <row r="10">
          <cell r="C10">
            <v>498600</v>
          </cell>
        </row>
      </sheetData>
      <sheetData sheetId="1"/>
      <sheetData sheetId="2"/>
      <sheetData sheetId="3"/>
      <sheetData sheetId="4">
        <row r="19">
          <cell r="B19">
            <v>30438790.829999998</v>
          </cell>
        </row>
      </sheetData>
      <sheetData sheetId="5">
        <row r="4">
          <cell r="A4">
            <v>131700</v>
          </cell>
        </row>
      </sheetData>
      <sheetData sheetId="6">
        <row r="3">
          <cell r="B3">
            <v>131700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W1" t="str">
            <v>Superior Court - Los Angeles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23C3-818A-4EDD-A253-59CB4F2FA2DA}">
  <sheetPr>
    <tabColor theme="8" tint="0.79998168889431442"/>
    <pageSetUpPr fitToPage="1"/>
  </sheetPr>
  <dimension ref="A1:AN209"/>
  <sheetViews>
    <sheetView showGridLines="0" zoomScaleNormal="100" workbookViewId="0">
      <pane xSplit="1" ySplit="4" topLeftCell="B50" activePane="bottomRight" state="frozen"/>
      <selection activeCell="X5" sqref="X5:X62"/>
      <selection pane="topRight" activeCell="X5" sqref="X5:X62"/>
      <selection pane="bottomLeft" activeCell="X5" sqref="X5:X62"/>
      <selection pane="bottomRight" activeCell="X5" sqref="X5:X62"/>
    </sheetView>
  </sheetViews>
  <sheetFormatPr defaultColWidth="9.140625" defaultRowHeight="15" outlineLevelCol="1" x14ac:dyDescent="0.25"/>
  <cols>
    <col min="1" max="1" width="18.85546875" style="77" customWidth="1"/>
    <col min="2" max="2" width="14.140625" style="77" customWidth="1"/>
    <col min="3" max="3" width="15.42578125" style="77" customWidth="1"/>
    <col min="4" max="4" width="13.28515625" style="77" customWidth="1"/>
    <col min="5" max="5" width="12.5703125" style="77" customWidth="1"/>
    <col min="6" max="8" width="12.28515625" style="77" customWidth="1"/>
    <col min="9" max="9" width="12.5703125" style="77" customWidth="1"/>
    <col min="10" max="10" width="13.28515625" style="77" bestFit="1" customWidth="1"/>
    <col min="11" max="16" width="12.5703125" style="77" customWidth="1"/>
    <col min="17" max="18" width="14.7109375" style="77" customWidth="1"/>
    <col min="19" max="19" width="14.28515625" style="77" customWidth="1"/>
    <col min="20" max="20" width="14" style="77" customWidth="1"/>
    <col min="21" max="21" width="14.7109375" style="77" customWidth="1"/>
    <col min="22" max="22" width="17.28515625" style="77" customWidth="1"/>
    <col min="23" max="23" width="8.140625" style="77" customWidth="1"/>
    <col min="24" max="24" width="12.28515625" style="77" customWidth="1"/>
    <col min="25" max="25" width="9.140625" style="77" customWidth="1"/>
    <col min="26" max="36" width="14.5703125" style="77" customWidth="1" outlineLevel="1"/>
    <col min="37" max="37" width="15.28515625" style="77" customWidth="1" outlineLevel="1"/>
    <col min="38" max="38" width="18.140625" style="78" customWidth="1"/>
    <col min="39" max="39" width="6.28515625" style="77" customWidth="1"/>
    <col min="40" max="16384" width="9.140625" style="77"/>
  </cols>
  <sheetData>
    <row r="1" spans="1:40" ht="21.6" customHeight="1" x14ac:dyDescent="0.25">
      <c r="A1" s="75"/>
      <c r="B1" s="146">
        <v>812110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8"/>
      <c r="R1" s="76">
        <v>812167</v>
      </c>
      <c r="S1" s="76">
        <v>816111</v>
      </c>
      <c r="T1" s="99">
        <v>832010</v>
      </c>
      <c r="U1" s="76">
        <v>832012</v>
      </c>
      <c r="V1" s="149" t="s">
        <v>265</v>
      </c>
      <c r="W1" s="111"/>
      <c r="X1" s="76">
        <v>837011</v>
      </c>
      <c r="Z1" s="153" t="s">
        <v>268</v>
      </c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44" t="s">
        <v>267</v>
      </c>
    </row>
    <row r="2" spans="1:40" s="81" customFormat="1" ht="24.75" x14ac:dyDescent="0.25">
      <c r="A2" s="79"/>
      <c r="B2" s="80" t="s">
        <v>218</v>
      </c>
      <c r="C2" s="80" t="s">
        <v>219</v>
      </c>
      <c r="D2" s="80" t="s">
        <v>218</v>
      </c>
      <c r="E2" s="80" t="s">
        <v>218</v>
      </c>
      <c r="F2" s="80" t="s">
        <v>219</v>
      </c>
      <c r="G2" s="80" t="s">
        <v>219</v>
      </c>
      <c r="H2" s="80" t="s">
        <v>219</v>
      </c>
      <c r="I2" s="80" t="s">
        <v>219</v>
      </c>
      <c r="J2" s="80" t="s">
        <v>219</v>
      </c>
      <c r="K2" s="80" t="s">
        <v>220</v>
      </c>
      <c r="L2" s="80" t="s">
        <v>220</v>
      </c>
      <c r="M2" s="80" t="s">
        <v>220</v>
      </c>
      <c r="N2" s="80" t="s">
        <v>220</v>
      </c>
      <c r="O2" s="80" t="s">
        <v>221</v>
      </c>
      <c r="P2" s="80" t="s">
        <v>221</v>
      </c>
      <c r="Q2" s="80" t="s">
        <v>75</v>
      </c>
      <c r="R2" s="80" t="s">
        <v>222</v>
      </c>
      <c r="S2" s="80" t="s">
        <v>223</v>
      </c>
      <c r="T2" s="80" t="s">
        <v>222</v>
      </c>
      <c r="U2" s="80" t="s">
        <v>222</v>
      </c>
      <c r="V2" s="150"/>
      <c r="W2" s="111"/>
      <c r="X2" s="80" t="s">
        <v>273</v>
      </c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7"/>
      <c r="AL2" s="145"/>
    </row>
    <row r="3" spans="1:40" ht="120" x14ac:dyDescent="0.25">
      <c r="A3" s="152" t="s">
        <v>1</v>
      </c>
      <c r="B3" s="74" t="s">
        <v>281</v>
      </c>
      <c r="C3" s="74" t="s">
        <v>263</v>
      </c>
      <c r="D3" s="74" t="s">
        <v>170</v>
      </c>
      <c r="E3" s="74" t="s">
        <v>141</v>
      </c>
      <c r="F3" s="73" t="s">
        <v>155</v>
      </c>
      <c r="G3" s="73" t="s">
        <v>156</v>
      </c>
      <c r="H3" s="73" t="s">
        <v>157</v>
      </c>
      <c r="I3" s="74" t="s">
        <v>242</v>
      </c>
      <c r="J3" s="74" t="s">
        <v>189</v>
      </c>
      <c r="K3" s="82" t="s">
        <v>270</v>
      </c>
      <c r="L3" s="82" t="s">
        <v>167</v>
      </c>
      <c r="M3" s="82" t="s">
        <v>271</v>
      </c>
      <c r="N3" s="82" t="s">
        <v>152</v>
      </c>
      <c r="O3" s="83" t="s">
        <v>146</v>
      </c>
      <c r="P3" s="83" t="s">
        <v>224</v>
      </c>
      <c r="Q3" s="84" t="s">
        <v>117</v>
      </c>
      <c r="R3" s="85" t="s">
        <v>72</v>
      </c>
      <c r="S3" s="86" t="s">
        <v>243</v>
      </c>
      <c r="T3" s="85" t="s">
        <v>244</v>
      </c>
      <c r="U3" s="85" t="s">
        <v>225</v>
      </c>
      <c r="V3" s="151"/>
      <c r="W3" s="111"/>
      <c r="X3" s="114" t="s">
        <v>274</v>
      </c>
      <c r="Z3" s="107" t="s">
        <v>71</v>
      </c>
      <c r="AA3" s="100" t="s">
        <v>122</v>
      </c>
      <c r="AB3" s="100" t="s">
        <v>164</v>
      </c>
      <c r="AC3" s="100" t="s">
        <v>165</v>
      </c>
      <c r="AD3" s="100" t="s">
        <v>264</v>
      </c>
      <c r="AE3" s="100" t="s">
        <v>88</v>
      </c>
      <c r="AF3" s="100" t="s">
        <v>89</v>
      </c>
      <c r="AG3" s="103" t="s">
        <v>133</v>
      </c>
      <c r="AH3" s="100" t="s">
        <v>134</v>
      </c>
      <c r="AI3" s="100" t="s">
        <v>85</v>
      </c>
      <c r="AJ3" s="100" t="s">
        <v>176</v>
      </c>
      <c r="AK3" s="100" t="s">
        <v>269</v>
      </c>
      <c r="AL3" s="101" t="s">
        <v>185</v>
      </c>
    </row>
    <row r="4" spans="1:40" x14ac:dyDescent="0.25">
      <c r="A4" s="152"/>
      <c r="B4" s="87" t="s">
        <v>226</v>
      </c>
      <c r="C4" s="87" t="s">
        <v>227</v>
      </c>
      <c r="D4" s="87" t="s">
        <v>228</v>
      </c>
      <c r="E4" s="87" t="s">
        <v>229</v>
      </c>
      <c r="F4" s="87" t="s">
        <v>230</v>
      </c>
      <c r="G4" s="87" t="s">
        <v>231</v>
      </c>
      <c r="H4" s="87" t="s">
        <v>232</v>
      </c>
      <c r="I4" s="87" t="s">
        <v>233</v>
      </c>
      <c r="J4" s="87" t="s">
        <v>234</v>
      </c>
      <c r="K4" s="87" t="s">
        <v>245</v>
      </c>
      <c r="L4" s="87" t="s">
        <v>246</v>
      </c>
      <c r="M4" s="87" t="s">
        <v>235</v>
      </c>
      <c r="N4" s="87" t="s">
        <v>247</v>
      </c>
      <c r="O4" s="87" t="s">
        <v>236</v>
      </c>
      <c r="P4" s="87" t="s">
        <v>248</v>
      </c>
      <c r="Q4" s="87" t="s">
        <v>237</v>
      </c>
      <c r="R4" s="87" t="s">
        <v>238</v>
      </c>
      <c r="S4" s="87" t="s">
        <v>240</v>
      </c>
      <c r="T4" s="87" t="s">
        <v>239</v>
      </c>
      <c r="U4" s="87" t="s">
        <v>276</v>
      </c>
      <c r="V4" s="87" t="s">
        <v>249</v>
      </c>
      <c r="W4" s="112"/>
      <c r="X4" s="87" t="s">
        <v>250</v>
      </c>
      <c r="Z4" s="87" t="s">
        <v>251</v>
      </c>
      <c r="AA4" s="87" t="s">
        <v>252</v>
      </c>
      <c r="AB4" s="87" t="s">
        <v>253</v>
      </c>
      <c r="AC4" s="87" t="s">
        <v>254</v>
      </c>
      <c r="AD4" s="87" t="s">
        <v>255</v>
      </c>
      <c r="AE4" s="87" t="s">
        <v>256</v>
      </c>
      <c r="AF4" s="87" t="s">
        <v>257</v>
      </c>
      <c r="AG4" s="87" t="s">
        <v>258</v>
      </c>
      <c r="AH4" s="87" t="s">
        <v>259</v>
      </c>
      <c r="AI4" s="87" t="s">
        <v>260</v>
      </c>
      <c r="AJ4" s="87" t="s">
        <v>261</v>
      </c>
      <c r="AK4" s="87" t="s">
        <v>262</v>
      </c>
      <c r="AL4" s="87" t="s">
        <v>272</v>
      </c>
    </row>
    <row r="5" spans="1:40" ht="18" customHeight="1" x14ac:dyDescent="0.25">
      <c r="A5" s="88" t="s">
        <v>11</v>
      </c>
      <c r="B5" s="89">
        <v>77010327.994306087</v>
      </c>
      <c r="C5" s="89">
        <v>-105936.24347841428</v>
      </c>
      <c r="D5" s="89">
        <v>-2104111</v>
      </c>
      <c r="E5" s="90">
        <v>7613.58</v>
      </c>
      <c r="F5" s="89">
        <v>0</v>
      </c>
      <c r="G5" s="89">
        <v>0</v>
      </c>
      <c r="H5" s="89">
        <v>64808.571414092614</v>
      </c>
      <c r="I5" s="89">
        <v>382965.41</v>
      </c>
      <c r="J5" s="89">
        <v>-6685811.1320830556</v>
      </c>
      <c r="K5" s="89">
        <v>842169.34711711004</v>
      </c>
      <c r="L5" s="89">
        <v>114103</v>
      </c>
      <c r="M5" s="89">
        <v>171869.1528999997</v>
      </c>
      <c r="N5" s="90">
        <v>234162.22</v>
      </c>
      <c r="O5" s="89">
        <v>-2946.2509765253099</v>
      </c>
      <c r="P5" s="90">
        <v>0</v>
      </c>
      <c r="Q5" s="89">
        <v>2104111</v>
      </c>
      <c r="R5" s="90">
        <v>424792</v>
      </c>
      <c r="S5" s="90">
        <v>3102046</v>
      </c>
      <c r="T5" s="89">
        <v>1005139.32</v>
      </c>
      <c r="U5" s="90">
        <v>3422591.4101646012</v>
      </c>
      <c r="V5" s="91">
        <f t="shared" ref="V5:V36" si="0">SUM(B5:U5)</f>
        <v>79987894.379363865</v>
      </c>
      <c r="W5" s="113"/>
      <c r="X5" s="89">
        <v>208148.86</v>
      </c>
      <c r="Z5" s="104">
        <v>101726.70280262271</v>
      </c>
      <c r="AA5" s="104">
        <v>-3310250.29</v>
      </c>
      <c r="AB5" s="104">
        <v>-397540</v>
      </c>
      <c r="AC5" s="104">
        <v>0</v>
      </c>
      <c r="AD5" s="104">
        <v>-2038482.4434933299</v>
      </c>
      <c r="AE5" s="104">
        <v>-194581.31</v>
      </c>
      <c r="AF5" s="104">
        <v>2926.13</v>
      </c>
      <c r="AG5" s="104">
        <v>397540</v>
      </c>
      <c r="AH5" s="104">
        <v>3912553.38</v>
      </c>
      <c r="AI5" s="104">
        <v>3310250.29</v>
      </c>
      <c r="AJ5" s="104">
        <v>2233063.7594533334</v>
      </c>
      <c r="AK5" s="105">
        <f t="shared" ref="AK5:AK36" si="1">SUM(Z5:AJ5)</f>
        <v>4017206.2187626264</v>
      </c>
      <c r="AL5" s="105">
        <f t="shared" ref="AL5:AL36" si="2">V5+AK5</f>
        <v>84005100.598126486</v>
      </c>
      <c r="AM5" s="93"/>
      <c r="AN5" s="92"/>
    </row>
    <row r="6" spans="1:40" ht="18" customHeight="1" x14ac:dyDescent="0.25">
      <c r="A6" s="88" t="s">
        <v>12</v>
      </c>
      <c r="B6" s="89">
        <v>740248.28648595186</v>
      </c>
      <c r="C6" s="89">
        <v>-34050.322375736163</v>
      </c>
      <c r="D6" s="89">
        <v>-21282</v>
      </c>
      <c r="E6" s="90">
        <v>0</v>
      </c>
      <c r="F6" s="89">
        <v>0</v>
      </c>
      <c r="G6" s="89">
        <v>0</v>
      </c>
      <c r="H6" s="89">
        <v>0</v>
      </c>
      <c r="I6" s="89">
        <v>25362.852605999986</v>
      </c>
      <c r="J6" s="89">
        <v>0</v>
      </c>
      <c r="K6" s="89">
        <v>4098.7904961404311</v>
      </c>
      <c r="L6" s="89">
        <v>511</v>
      </c>
      <c r="M6" s="89">
        <v>22709.652605999992</v>
      </c>
      <c r="N6" s="90">
        <v>163.18</v>
      </c>
      <c r="O6" s="89">
        <v>-43319</v>
      </c>
      <c r="P6" s="90">
        <v>0</v>
      </c>
      <c r="Q6" s="89">
        <v>21282</v>
      </c>
      <c r="R6" s="90">
        <v>2034</v>
      </c>
      <c r="S6" s="90">
        <v>20340</v>
      </c>
      <c r="T6" s="89">
        <v>34679.35</v>
      </c>
      <c r="U6" s="90">
        <v>11439.373038956812</v>
      </c>
      <c r="V6" s="91">
        <f t="shared" si="0"/>
        <v>784217.16285731294</v>
      </c>
      <c r="W6" s="110"/>
      <c r="X6" s="89">
        <v>145.61000000000001</v>
      </c>
      <c r="Z6" s="104">
        <v>20</v>
      </c>
      <c r="AA6" s="104">
        <v>0</v>
      </c>
      <c r="AB6" s="104">
        <v>0</v>
      </c>
      <c r="AC6" s="104">
        <v>0</v>
      </c>
      <c r="AD6" s="104">
        <v>0</v>
      </c>
      <c r="AE6" s="104">
        <v>0</v>
      </c>
      <c r="AF6" s="104">
        <v>0</v>
      </c>
      <c r="AG6" s="104">
        <v>0</v>
      </c>
      <c r="AH6" s="104">
        <v>31811.800000000047</v>
      </c>
      <c r="AI6" s="104">
        <v>0</v>
      </c>
      <c r="AJ6" s="104">
        <v>0</v>
      </c>
      <c r="AK6" s="105">
        <f t="shared" si="1"/>
        <v>31831.800000000047</v>
      </c>
      <c r="AL6" s="105">
        <f t="shared" si="2"/>
        <v>816048.96285731299</v>
      </c>
      <c r="AM6" s="93"/>
      <c r="AN6" s="92"/>
    </row>
    <row r="7" spans="1:40" ht="18" customHeight="1" x14ac:dyDescent="0.25">
      <c r="A7" s="88" t="s">
        <v>13</v>
      </c>
      <c r="B7" s="89">
        <v>3097285.8418662013</v>
      </c>
      <c r="C7" s="89">
        <v>-35678.090791271068</v>
      </c>
      <c r="D7" s="89">
        <v>-62182</v>
      </c>
      <c r="E7" s="90">
        <v>0</v>
      </c>
      <c r="F7" s="89">
        <v>131205.06850708043</v>
      </c>
      <c r="G7" s="89">
        <v>0</v>
      </c>
      <c r="H7" s="89">
        <v>0</v>
      </c>
      <c r="I7" s="89">
        <v>2688</v>
      </c>
      <c r="J7" s="89">
        <v>-238163.17794775602</v>
      </c>
      <c r="K7" s="89">
        <v>34576.088893544169</v>
      </c>
      <c r="L7" s="89">
        <v>3587</v>
      </c>
      <c r="M7" s="89">
        <v>196289.14900000006</v>
      </c>
      <c r="N7" s="90">
        <v>3753.12</v>
      </c>
      <c r="O7" s="89">
        <v>-135.0173836382198</v>
      </c>
      <c r="P7" s="90">
        <v>5790</v>
      </c>
      <c r="Q7" s="89">
        <v>62182</v>
      </c>
      <c r="R7" s="90">
        <v>11006</v>
      </c>
      <c r="S7" s="90">
        <v>51756</v>
      </c>
      <c r="T7" s="89">
        <v>56654.19</v>
      </c>
      <c r="U7" s="90">
        <v>126205.4525760104</v>
      </c>
      <c r="V7" s="91">
        <f t="shared" si="0"/>
        <v>3446819.6247201716</v>
      </c>
      <c r="W7" s="110"/>
      <c r="X7" s="89">
        <v>4855.58</v>
      </c>
      <c r="Z7" s="104">
        <v>686.8620689655171</v>
      </c>
      <c r="AA7" s="104">
        <v>0</v>
      </c>
      <c r="AB7" s="104">
        <v>0</v>
      </c>
      <c r="AC7" s="104">
        <v>0</v>
      </c>
      <c r="AD7" s="104">
        <v>0</v>
      </c>
      <c r="AE7" s="104">
        <v>-124454.7</v>
      </c>
      <c r="AF7" s="104">
        <v>63.107931034482931</v>
      </c>
      <c r="AG7" s="104">
        <v>0</v>
      </c>
      <c r="AH7" s="104">
        <v>241681.28000000026</v>
      </c>
      <c r="AI7" s="104">
        <v>0</v>
      </c>
      <c r="AJ7" s="104">
        <v>124454.70142000001</v>
      </c>
      <c r="AK7" s="105">
        <f t="shared" si="1"/>
        <v>242431.25142000028</v>
      </c>
      <c r="AL7" s="105">
        <f t="shared" si="2"/>
        <v>3689250.8761401717</v>
      </c>
      <c r="AM7" s="93"/>
      <c r="AN7" s="92"/>
    </row>
    <row r="8" spans="1:40" ht="18" customHeight="1" x14ac:dyDescent="0.25">
      <c r="A8" s="88" t="s">
        <v>14</v>
      </c>
      <c r="B8" s="89">
        <v>11761559.172498651</v>
      </c>
      <c r="C8" s="89">
        <v>-43898.545645993021</v>
      </c>
      <c r="D8" s="89">
        <v>-273524</v>
      </c>
      <c r="E8" s="90">
        <v>1119.17</v>
      </c>
      <c r="F8" s="89">
        <v>0</v>
      </c>
      <c r="G8" s="89">
        <v>258.351751691701</v>
      </c>
      <c r="H8" s="89">
        <v>10991.096681722183</v>
      </c>
      <c r="I8" s="89">
        <v>162857.8557800001</v>
      </c>
      <c r="J8" s="89">
        <v>-983799.86927358911</v>
      </c>
      <c r="K8" s="89">
        <v>142826.24218644988</v>
      </c>
      <c r="L8" s="89">
        <v>18769</v>
      </c>
      <c r="M8" s="89">
        <v>154573.3629471999</v>
      </c>
      <c r="N8" s="90">
        <v>103782</v>
      </c>
      <c r="O8" s="89">
        <v>-438.06573790099293</v>
      </c>
      <c r="P8" s="90">
        <v>15210</v>
      </c>
      <c r="Q8" s="89">
        <v>273524</v>
      </c>
      <c r="R8" s="90">
        <v>59332</v>
      </c>
      <c r="S8" s="90">
        <v>124077</v>
      </c>
      <c r="T8" s="89">
        <v>167630.31</v>
      </c>
      <c r="U8" s="90">
        <v>891345.91661892121</v>
      </c>
      <c r="V8" s="91">
        <f t="shared" si="0"/>
        <v>12586194.997807151</v>
      </c>
      <c r="W8" s="110"/>
      <c r="X8" s="89">
        <v>28641.61</v>
      </c>
      <c r="Z8" s="104">
        <v>13451.804852397283</v>
      </c>
      <c r="AA8" s="104">
        <v>-486596.56</v>
      </c>
      <c r="AB8" s="104">
        <v>0</v>
      </c>
      <c r="AC8" s="104">
        <v>-60749</v>
      </c>
      <c r="AD8" s="104">
        <v>-351075.15952500002</v>
      </c>
      <c r="AE8" s="104">
        <v>-43123.17</v>
      </c>
      <c r="AF8" s="104">
        <v>855.41514760271821</v>
      </c>
      <c r="AG8" s="104">
        <v>60749</v>
      </c>
      <c r="AH8" s="104">
        <v>363510.97999999858</v>
      </c>
      <c r="AI8" s="104">
        <v>486596.56</v>
      </c>
      <c r="AJ8" s="104">
        <v>394198.33208000002</v>
      </c>
      <c r="AK8" s="105">
        <f t="shared" si="1"/>
        <v>377818.20255499857</v>
      </c>
      <c r="AL8" s="105">
        <f t="shared" si="2"/>
        <v>12964013.20036215</v>
      </c>
      <c r="AM8" s="93"/>
      <c r="AN8" s="92"/>
    </row>
    <row r="9" spans="1:40" ht="18" customHeight="1" x14ac:dyDescent="0.25">
      <c r="A9" s="88" t="s">
        <v>15</v>
      </c>
      <c r="B9" s="89">
        <v>2730601.2660637512</v>
      </c>
      <c r="C9" s="89">
        <v>-35974.774790865697</v>
      </c>
      <c r="D9" s="89">
        <v>-58645</v>
      </c>
      <c r="E9" s="90">
        <v>0</v>
      </c>
      <c r="F9" s="89">
        <v>0</v>
      </c>
      <c r="G9" s="89">
        <v>0</v>
      </c>
      <c r="H9" s="89">
        <v>0</v>
      </c>
      <c r="I9" s="89">
        <v>30844.577024999995</v>
      </c>
      <c r="J9" s="89">
        <v>-190936.31567370633</v>
      </c>
      <c r="K9" s="89">
        <v>27719.780532942303</v>
      </c>
      <c r="L9" s="89">
        <v>3950</v>
      </c>
      <c r="M9" s="89">
        <v>76752.678512499988</v>
      </c>
      <c r="N9" s="90">
        <v>8158.96</v>
      </c>
      <c r="O9" s="89">
        <v>-111.98693244305747</v>
      </c>
      <c r="P9" s="90">
        <v>791.25</v>
      </c>
      <c r="Q9" s="89">
        <v>58645</v>
      </c>
      <c r="R9" s="90">
        <v>18652</v>
      </c>
      <c r="S9" s="90">
        <v>50506</v>
      </c>
      <c r="T9" s="89">
        <v>60659.48</v>
      </c>
      <c r="U9" s="90">
        <v>202088.16522451132</v>
      </c>
      <c r="V9" s="91">
        <f t="shared" si="0"/>
        <v>2983701.0799616897</v>
      </c>
      <c r="W9" s="110"/>
      <c r="X9" s="89">
        <v>5714.05</v>
      </c>
      <c r="Z9" s="104">
        <v>889.52612815139389</v>
      </c>
      <c r="AA9" s="104">
        <v>0</v>
      </c>
      <c r="AB9" s="104">
        <v>0</v>
      </c>
      <c r="AC9" s="104">
        <v>0</v>
      </c>
      <c r="AD9" s="104">
        <v>0</v>
      </c>
      <c r="AE9" s="104">
        <v>0</v>
      </c>
      <c r="AF9" s="104">
        <v>62.223871848606223</v>
      </c>
      <c r="AG9" s="104">
        <v>0</v>
      </c>
      <c r="AH9" s="104">
        <v>65497.180000000168</v>
      </c>
      <c r="AI9" s="104">
        <v>0</v>
      </c>
      <c r="AJ9" s="104">
        <v>0</v>
      </c>
      <c r="AK9" s="105">
        <f t="shared" si="1"/>
        <v>66448.930000000168</v>
      </c>
      <c r="AL9" s="105">
        <f t="shared" si="2"/>
        <v>3050150.0099616898</v>
      </c>
      <c r="AM9" s="93"/>
      <c r="AN9" s="92"/>
    </row>
    <row r="10" spans="1:40" ht="18" customHeight="1" x14ac:dyDescent="0.25">
      <c r="A10" s="88" t="s">
        <v>16</v>
      </c>
      <c r="B10" s="89">
        <v>1980303.8770533709</v>
      </c>
      <c r="C10" s="89">
        <v>-34963.734771415468</v>
      </c>
      <c r="D10" s="89">
        <v>-48701</v>
      </c>
      <c r="E10" s="90">
        <v>0</v>
      </c>
      <c r="F10" s="89">
        <v>4439.104489882011</v>
      </c>
      <c r="G10" s="89">
        <v>0</v>
      </c>
      <c r="H10" s="89">
        <v>0</v>
      </c>
      <c r="I10" s="89">
        <v>18921.239999999998</v>
      </c>
      <c r="J10" s="89">
        <v>-145554.90789982359</v>
      </c>
      <c r="K10" s="89">
        <v>21131.391837322237</v>
      </c>
      <c r="L10" s="89">
        <v>3802</v>
      </c>
      <c r="M10" s="89">
        <v>40111.536639999998</v>
      </c>
      <c r="N10" s="90">
        <v>3916.3</v>
      </c>
      <c r="O10" s="89">
        <v>-82.516714001218233</v>
      </c>
      <c r="P10" s="90">
        <v>0</v>
      </c>
      <c r="Q10" s="89">
        <v>48701</v>
      </c>
      <c r="R10" s="90">
        <v>13708</v>
      </c>
      <c r="S10" s="90">
        <v>24773</v>
      </c>
      <c r="T10" s="89">
        <v>47010.43</v>
      </c>
      <c r="U10" s="90">
        <v>117870.67552008382</v>
      </c>
      <c r="V10" s="91">
        <f t="shared" si="0"/>
        <v>2095386.3961554188</v>
      </c>
      <c r="W10" s="110"/>
      <c r="X10" s="89">
        <v>2788.59</v>
      </c>
      <c r="Z10" s="104">
        <v>377.24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-1.2400000000000091</v>
      </c>
      <c r="AG10" s="104">
        <v>0</v>
      </c>
      <c r="AH10" s="104">
        <v>121695.58000000007</v>
      </c>
      <c r="AI10" s="104">
        <v>0</v>
      </c>
      <c r="AJ10" s="104">
        <v>0</v>
      </c>
      <c r="AK10" s="105">
        <f t="shared" si="1"/>
        <v>122071.58000000007</v>
      </c>
      <c r="AL10" s="105">
        <f t="shared" si="2"/>
        <v>2217457.9761554189</v>
      </c>
      <c r="AM10" s="93"/>
      <c r="AN10" s="92"/>
    </row>
    <row r="11" spans="1:40" ht="18" customHeight="1" x14ac:dyDescent="0.25">
      <c r="A11" s="88" t="s">
        <v>17</v>
      </c>
      <c r="B11" s="89">
        <v>41027930.617930092</v>
      </c>
      <c r="C11" s="89">
        <v>-83820.305684420411</v>
      </c>
      <c r="D11" s="89">
        <v>-1132213</v>
      </c>
      <c r="E11" s="90">
        <v>0</v>
      </c>
      <c r="F11" s="89">
        <v>0</v>
      </c>
      <c r="G11" s="89">
        <v>0</v>
      </c>
      <c r="H11" s="89">
        <v>41530.052176091682</v>
      </c>
      <c r="I11" s="89">
        <v>661376.81220731977</v>
      </c>
      <c r="J11" s="89">
        <v>-4284342.0105774207</v>
      </c>
      <c r="K11" s="89">
        <v>539671.46881551738</v>
      </c>
      <c r="L11" s="89">
        <v>44483</v>
      </c>
      <c r="M11" s="89">
        <v>-27106.101299940725</v>
      </c>
      <c r="N11" s="90">
        <v>116020.45</v>
      </c>
      <c r="O11" s="89">
        <v>-1738.4421013329502</v>
      </c>
      <c r="P11" s="90">
        <v>0</v>
      </c>
      <c r="Q11" s="89">
        <v>1132213</v>
      </c>
      <c r="R11" s="90">
        <v>218186</v>
      </c>
      <c r="S11" s="90">
        <v>1396191</v>
      </c>
      <c r="T11" s="89">
        <v>706574.12</v>
      </c>
      <c r="U11" s="90">
        <v>2571073.4469257416</v>
      </c>
      <c r="V11" s="91">
        <f t="shared" si="0"/>
        <v>42926030.108391657</v>
      </c>
      <c r="W11" s="110"/>
      <c r="X11" s="89">
        <v>144155.98000000001</v>
      </c>
      <c r="Z11" s="104">
        <v>67729.228677168881</v>
      </c>
      <c r="AA11" s="104">
        <v>0</v>
      </c>
      <c r="AB11" s="104">
        <v>0</v>
      </c>
      <c r="AC11" s="104">
        <v>-213434</v>
      </c>
      <c r="AD11" s="104">
        <v>-986002.76190000004</v>
      </c>
      <c r="AE11" s="104">
        <v>198045.77</v>
      </c>
      <c r="AF11" s="104">
        <v>6369.5613228311267</v>
      </c>
      <c r="AG11" s="104">
        <v>213434</v>
      </c>
      <c r="AH11" s="104">
        <v>4651360.9800000042</v>
      </c>
      <c r="AI11" s="104">
        <v>0</v>
      </c>
      <c r="AJ11" s="104">
        <v>787956.98748000013</v>
      </c>
      <c r="AK11" s="105">
        <f t="shared" si="1"/>
        <v>4725459.7655800041</v>
      </c>
      <c r="AL11" s="105">
        <f t="shared" si="2"/>
        <v>47651489.873971663</v>
      </c>
      <c r="AM11" s="93"/>
      <c r="AN11" s="92"/>
    </row>
    <row r="12" spans="1:40" ht="18" customHeight="1" x14ac:dyDescent="0.25">
      <c r="A12" s="88" t="s">
        <v>18</v>
      </c>
      <c r="B12" s="89">
        <v>2989868.6890116697</v>
      </c>
      <c r="C12" s="89">
        <v>-35185.882556580487</v>
      </c>
      <c r="D12" s="89">
        <v>-69702</v>
      </c>
      <c r="E12" s="90">
        <v>0</v>
      </c>
      <c r="F12" s="89">
        <v>0</v>
      </c>
      <c r="G12" s="89">
        <v>0</v>
      </c>
      <c r="H12" s="89">
        <v>0</v>
      </c>
      <c r="I12" s="89">
        <v>42067.423380000007</v>
      </c>
      <c r="J12" s="89">
        <v>-212177.77642075799</v>
      </c>
      <c r="K12" s="89">
        <v>30803.576446934923</v>
      </c>
      <c r="L12" s="89">
        <v>4474</v>
      </c>
      <c r="M12" s="89">
        <v>40494.138536825936</v>
      </c>
      <c r="N12" s="90">
        <v>14522.95</v>
      </c>
      <c r="O12" s="89">
        <v>-122.79428652008198</v>
      </c>
      <c r="P12" s="90">
        <v>0</v>
      </c>
      <c r="Q12" s="89">
        <v>69702</v>
      </c>
      <c r="R12" s="90">
        <v>11208</v>
      </c>
      <c r="S12" s="90">
        <v>94130</v>
      </c>
      <c r="T12" s="89">
        <v>50009.38</v>
      </c>
      <c r="U12" s="90">
        <v>203096.4739746009</v>
      </c>
      <c r="V12" s="91">
        <f t="shared" si="0"/>
        <v>3233188.1780861728</v>
      </c>
      <c r="W12" s="110"/>
      <c r="X12" s="89">
        <v>3431.37</v>
      </c>
      <c r="Z12" s="104">
        <v>465.2802528735632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20.949747126436762</v>
      </c>
      <c r="AG12" s="104">
        <v>0</v>
      </c>
      <c r="AH12" s="104">
        <v>92021.399999999441</v>
      </c>
      <c r="AI12" s="104">
        <v>0</v>
      </c>
      <c r="AJ12" s="104">
        <v>0</v>
      </c>
      <c r="AK12" s="105">
        <f t="shared" si="1"/>
        <v>92507.629999999437</v>
      </c>
      <c r="AL12" s="105">
        <f t="shared" si="2"/>
        <v>3325695.8080861722</v>
      </c>
      <c r="AM12" s="93"/>
      <c r="AN12" s="92"/>
    </row>
    <row r="13" spans="1:40" ht="18" customHeight="1" x14ac:dyDescent="0.25">
      <c r="A13" s="88" t="s">
        <v>19</v>
      </c>
      <c r="B13" s="89">
        <v>7322633.0553101664</v>
      </c>
      <c r="C13" s="89">
        <v>-42091.042115313641</v>
      </c>
      <c r="D13" s="89">
        <v>-186535</v>
      </c>
      <c r="E13" s="90">
        <v>0</v>
      </c>
      <c r="F13" s="89">
        <v>0</v>
      </c>
      <c r="G13" s="89">
        <v>0</v>
      </c>
      <c r="H13" s="89">
        <v>7074.0545906601537</v>
      </c>
      <c r="I13" s="89">
        <v>159494.96389999997</v>
      </c>
      <c r="J13" s="89">
        <v>-729776.81654180749</v>
      </c>
      <c r="K13" s="89">
        <v>91925.37045788976</v>
      </c>
      <c r="L13" s="89">
        <v>13153</v>
      </c>
      <c r="M13" s="89">
        <v>129478.01324999999</v>
      </c>
      <c r="N13" s="90">
        <v>35083.54</v>
      </c>
      <c r="O13" s="89">
        <v>-297.49611427479761</v>
      </c>
      <c r="P13" s="90">
        <v>24418</v>
      </c>
      <c r="Q13" s="89">
        <v>186535</v>
      </c>
      <c r="R13" s="90">
        <v>54374</v>
      </c>
      <c r="S13" s="90">
        <v>213120</v>
      </c>
      <c r="T13" s="89">
        <v>143229.04</v>
      </c>
      <c r="U13" s="90">
        <v>560863.20331315964</v>
      </c>
      <c r="V13" s="91">
        <f t="shared" si="0"/>
        <v>7982680.8860504795</v>
      </c>
      <c r="W13" s="110"/>
      <c r="X13" s="89">
        <v>23411.57</v>
      </c>
      <c r="Z13" s="104">
        <v>3449.0299890235055</v>
      </c>
      <c r="AA13" s="104">
        <v>0</v>
      </c>
      <c r="AB13" s="104">
        <v>-37609</v>
      </c>
      <c r="AC13" s="104">
        <v>0</v>
      </c>
      <c r="AD13" s="104">
        <v>-118283.93109999999</v>
      </c>
      <c r="AE13" s="104">
        <v>92945.35</v>
      </c>
      <c r="AF13" s="104">
        <v>326.83001097649458</v>
      </c>
      <c r="AG13" s="104">
        <v>37609</v>
      </c>
      <c r="AH13" s="104">
        <v>208956.08000000007</v>
      </c>
      <c r="AI13" s="104">
        <v>0</v>
      </c>
      <c r="AJ13" s="104">
        <v>25338.579009999994</v>
      </c>
      <c r="AK13" s="105">
        <f t="shared" si="1"/>
        <v>212731.9379100001</v>
      </c>
      <c r="AL13" s="105">
        <f t="shared" si="2"/>
        <v>8195412.8239604793</v>
      </c>
      <c r="AM13" s="93"/>
      <c r="AN13" s="92"/>
    </row>
    <row r="14" spans="1:40" ht="18" customHeight="1" x14ac:dyDescent="0.25">
      <c r="A14" s="88" t="s">
        <v>20</v>
      </c>
      <c r="B14" s="89">
        <v>47936292.302143849</v>
      </c>
      <c r="C14" s="89">
        <v>-77544.726679609783</v>
      </c>
      <c r="D14" s="89">
        <v>-1211523</v>
      </c>
      <c r="E14" s="90">
        <v>0</v>
      </c>
      <c r="F14" s="89">
        <v>0</v>
      </c>
      <c r="G14" s="89">
        <v>6502.7655118449047</v>
      </c>
      <c r="H14" s="89">
        <v>52118.046036111773</v>
      </c>
      <c r="I14" s="89">
        <v>1107907.4994929989</v>
      </c>
      <c r="J14" s="89">
        <v>-4665023.7334722131</v>
      </c>
      <c r="K14" s="89">
        <v>677259.50203104562</v>
      </c>
      <c r="L14" s="89">
        <v>45437</v>
      </c>
      <c r="M14" s="89">
        <v>902989.96909999952</v>
      </c>
      <c r="N14" s="90">
        <v>319178.61</v>
      </c>
      <c r="O14" s="89">
        <v>-2055.4894841863311</v>
      </c>
      <c r="P14" s="90">
        <v>75930</v>
      </c>
      <c r="Q14" s="89">
        <v>1211523</v>
      </c>
      <c r="R14" s="90">
        <v>181080</v>
      </c>
      <c r="S14" s="90">
        <v>3340363</v>
      </c>
      <c r="T14" s="89">
        <v>621853.77</v>
      </c>
      <c r="U14" s="90">
        <v>3302906.5747639877</v>
      </c>
      <c r="V14" s="91">
        <f t="shared" si="0"/>
        <v>53825195.089443833</v>
      </c>
      <c r="W14" s="110"/>
      <c r="X14" s="89">
        <v>125997.46</v>
      </c>
      <c r="Z14" s="104">
        <v>65654.822764880155</v>
      </c>
      <c r="AA14" s="104">
        <v>0</v>
      </c>
      <c r="AB14" s="104">
        <v>-265110</v>
      </c>
      <c r="AC14" s="104">
        <v>0</v>
      </c>
      <c r="AD14" s="104">
        <v>-1127888.2988571399</v>
      </c>
      <c r="AE14" s="104">
        <v>-64493.22</v>
      </c>
      <c r="AF14" s="104">
        <v>4173.7472351198376</v>
      </c>
      <c r="AG14" s="104">
        <v>265110</v>
      </c>
      <c r="AH14" s="104">
        <v>3078472.9999999851</v>
      </c>
      <c r="AI14" s="104">
        <v>0</v>
      </c>
      <c r="AJ14" s="104">
        <v>1192381.5260317463</v>
      </c>
      <c r="AK14" s="105">
        <f t="shared" si="1"/>
        <v>3148301.5771745914</v>
      </c>
      <c r="AL14" s="105">
        <f t="shared" si="2"/>
        <v>56973496.666618422</v>
      </c>
      <c r="AM14" s="93"/>
      <c r="AN14" s="92"/>
    </row>
    <row r="15" spans="1:40" ht="18" customHeight="1" x14ac:dyDescent="0.25">
      <c r="A15" s="88" t="s">
        <v>21</v>
      </c>
      <c r="B15" s="89">
        <v>2173993.9347660365</v>
      </c>
      <c r="C15" s="89">
        <v>-35256.136532074168</v>
      </c>
      <c r="D15" s="89">
        <v>-52813</v>
      </c>
      <c r="E15" s="90">
        <v>23.43</v>
      </c>
      <c r="F15" s="89">
        <v>121658.86002854584</v>
      </c>
      <c r="G15" s="89">
        <v>0</v>
      </c>
      <c r="H15" s="89">
        <v>0</v>
      </c>
      <c r="I15" s="89">
        <v>68717.283750000002</v>
      </c>
      <c r="J15" s="89">
        <v>-174415.14395999743</v>
      </c>
      <c r="K15" s="89">
        <v>25321.267434817561</v>
      </c>
      <c r="L15" s="89">
        <v>4541</v>
      </c>
      <c r="M15" s="89">
        <v>60426.99149</v>
      </c>
      <c r="N15" s="90">
        <v>7506.25</v>
      </c>
      <c r="O15" s="89">
        <v>-98.877906346748873</v>
      </c>
      <c r="P15" s="90">
        <v>1230</v>
      </c>
      <c r="Q15" s="89">
        <v>52813</v>
      </c>
      <c r="R15" s="90">
        <v>19264</v>
      </c>
      <c r="S15" s="90">
        <v>54665</v>
      </c>
      <c r="T15" s="89">
        <v>50957.88</v>
      </c>
      <c r="U15" s="90">
        <v>154824.76542359838</v>
      </c>
      <c r="V15" s="91">
        <f t="shared" si="0"/>
        <v>2533360.5044945795</v>
      </c>
      <c r="W15" s="110"/>
      <c r="X15" s="89">
        <v>3634.66</v>
      </c>
      <c r="Z15" s="104">
        <v>494</v>
      </c>
      <c r="AA15" s="104">
        <v>-10186.19</v>
      </c>
      <c r="AB15" s="104">
        <v>0</v>
      </c>
      <c r="AC15" s="104">
        <v>0</v>
      </c>
      <c r="AD15" s="104">
        <v>0</v>
      </c>
      <c r="AE15" s="104">
        <v>0</v>
      </c>
      <c r="AF15" s="104">
        <v>1.7400000000000091</v>
      </c>
      <c r="AG15" s="104">
        <v>0</v>
      </c>
      <c r="AH15" s="104">
        <v>148281.12000000011</v>
      </c>
      <c r="AI15" s="104">
        <v>10186.19</v>
      </c>
      <c r="AJ15" s="104">
        <v>0</v>
      </c>
      <c r="AK15" s="105">
        <f t="shared" si="1"/>
        <v>148776.8600000001</v>
      </c>
      <c r="AL15" s="105">
        <f t="shared" si="2"/>
        <v>2682137.3644945798</v>
      </c>
      <c r="AM15" s="93"/>
      <c r="AN15" s="92"/>
    </row>
    <row r="16" spans="1:40" ht="18" customHeight="1" x14ac:dyDescent="0.25">
      <c r="A16" s="88" t="s">
        <v>22</v>
      </c>
      <c r="B16" s="89">
        <v>6750287.71516704</v>
      </c>
      <c r="C16" s="89">
        <v>-39987.681973144034</v>
      </c>
      <c r="D16" s="89">
        <v>-172432</v>
      </c>
      <c r="E16" s="90">
        <v>402.01</v>
      </c>
      <c r="F16" s="89">
        <v>0</v>
      </c>
      <c r="G16" s="89">
        <v>0</v>
      </c>
      <c r="H16" s="89">
        <v>6602.7984531535749</v>
      </c>
      <c r="I16" s="89">
        <v>-1975.146157080726</v>
      </c>
      <c r="J16" s="89">
        <v>-591008.56294483249</v>
      </c>
      <c r="K16" s="89">
        <v>85801.528117452879</v>
      </c>
      <c r="L16" s="89">
        <v>17452</v>
      </c>
      <c r="M16" s="89">
        <v>162517.89608458581</v>
      </c>
      <c r="N16" s="90">
        <v>36987.300000000003</v>
      </c>
      <c r="O16" s="89">
        <v>-272.18281046741282</v>
      </c>
      <c r="P16" s="90">
        <v>12250</v>
      </c>
      <c r="Q16" s="89">
        <v>172432</v>
      </c>
      <c r="R16" s="90">
        <v>48160</v>
      </c>
      <c r="S16" s="90">
        <v>73084</v>
      </c>
      <c r="T16" s="89">
        <v>114833.69</v>
      </c>
      <c r="U16" s="90">
        <v>665890.92158335901</v>
      </c>
      <c r="V16" s="91">
        <f t="shared" si="0"/>
        <v>7341026.2855200665</v>
      </c>
      <c r="W16" s="110"/>
      <c r="X16" s="89">
        <v>17325.47</v>
      </c>
      <c r="Z16" s="104">
        <v>7608.2351724137934</v>
      </c>
      <c r="AA16" s="104">
        <v>-174787.06</v>
      </c>
      <c r="AB16" s="104">
        <v>0</v>
      </c>
      <c r="AC16" s="104">
        <v>-34954</v>
      </c>
      <c r="AD16" s="104">
        <v>-122237.761</v>
      </c>
      <c r="AE16" s="104">
        <v>-93564.7</v>
      </c>
      <c r="AF16" s="104">
        <v>170.76482758620659</v>
      </c>
      <c r="AG16" s="104">
        <v>34954</v>
      </c>
      <c r="AH16" s="104">
        <v>666862.54999999981</v>
      </c>
      <c r="AI16" s="104">
        <v>174787.06</v>
      </c>
      <c r="AJ16" s="104">
        <v>215802.46508339999</v>
      </c>
      <c r="AK16" s="105">
        <f t="shared" si="1"/>
        <v>674641.55408339971</v>
      </c>
      <c r="AL16" s="105">
        <f t="shared" si="2"/>
        <v>8015667.839603466</v>
      </c>
      <c r="AM16" s="93"/>
      <c r="AN16" s="92"/>
    </row>
    <row r="17" spans="1:40" ht="18" customHeight="1" x14ac:dyDescent="0.25">
      <c r="A17" s="88" t="s">
        <v>23</v>
      </c>
      <c r="B17" s="89">
        <v>9372845.7962306403</v>
      </c>
      <c r="C17" s="89">
        <v>-42234.091791408537</v>
      </c>
      <c r="D17" s="89">
        <v>-237510</v>
      </c>
      <c r="E17" s="90">
        <v>1007.37</v>
      </c>
      <c r="F17" s="89">
        <v>0</v>
      </c>
      <c r="G17" s="89">
        <v>0</v>
      </c>
      <c r="H17" s="89">
        <v>7573.6419237203972</v>
      </c>
      <c r="I17" s="89">
        <v>27037.680000000015</v>
      </c>
      <c r="J17" s="89">
        <v>-781315.47076518298</v>
      </c>
      <c r="K17" s="89">
        <v>98417.368799020216</v>
      </c>
      <c r="L17" s="89">
        <v>22651</v>
      </c>
      <c r="M17" s="89">
        <v>13949.640000000007</v>
      </c>
      <c r="N17" s="90">
        <v>20723.759999999998</v>
      </c>
      <c r="O17" s="89">
        <v>-364.6910131512725</v>
      </c>
      <c r="P17" s="90">
        <v>25465</v>
      </c>
      <c r="Q17" s="89">
        <v>237510</v>
      </c>
      <c r="R17" s="90">
        <v>67678</v>
      </c>
      <c r="S17" s="90">
        <v>125539</v>
      </c>
      <c r="T17" s="89">
        <v>145160.26999999999</v>
      </c>
      <c r="U17" s="90">
        <v>693728.65239800524</v>
      </c>
      <c r="V17" s="91">
        <f t="shared" si="0"/>
        <v>9797862.9257816412</v>
      </c>
      <c r="W17" s="110"/>
      <c r="X17" s="89">
        <v>23825.5</v>
      </c>
      <c r="Z17" s="104">
        <v>8573.7676183209078</v>
      </c>
      <c r="AA17" s="104">
        <v>-437987.42</v>
      </c>
      <c r="AB17" s="104">
        <v>0</v>
      </c>
      <c r="AC17" s="104">
        <v>-47852</v>
      </c>
      <c r="AD17" s="104">
        <v>0</v>
      </c>
      <c r="AE17" s="104">
        <v>-170986.58</v>
      </c>
      <c r="AF17" s="104">
        <v>1074.8123816790921</v>
      </c>
      <c r="AG17" s="104">
        <v>47852</v>
      </c>
      <c r="AH17" s="104">
        <v>811875.91999999993</v>
      </c>
      <c r="AI17" s="104">
        <v>437987.42</v>
      </c>
      <c r="AJ17" s="104">
        <v>170986.58405333327</v>
      </c>
      <c r="AK17" s="105">
        <f t="shared" si="1"/>
        <v>821524.50405333319</v>
      </c>
      <c r="AL17" s="105">
        <f t="shared" si="2"/>
        <v>10619387.429834975</v>
      </c>
      <c r="AM17" s="93"/>
      <c r="AN17" s="92"/>
    </row>
    <row r="18" spans="1:40" ht="18" customHeight="1" x14ac:dyDescent="0.25">
      <c r="A18" s="88" t="s">
        <v>24</v>
      </c>
      <c r="B18" s="89">
        <v>2233971.5543314563</v>
      </c>
      <c r="C18" s="89">
        <v>-34814.034804515257</v>
      </c>
      <c r="D18" s="89">
        <v>-57003</v>
      </c>
      <c r="E18" s="90">
        <v>447.19</v>
      </c>
      <c r="F18" s="89">
        <v>0</v>
      </c>
      <c r="G18" s="89">
        <v>0</v>
      </c>
      <c r="H18" s="89">
        <v>0</v>
      </c>
      <c r="I18" s="89">
        <v>10710.254108670393</v>
      </c>
      <c r="J18" s="89">
        <v>-141160.96752524143</v>
      </c>
      <c r="K18" s="89">
        <v>20493.487715057741</v>
      </c>
      <c r="L18" s="89">
        <v>2687</v>
      </c>
      <c r="M18" s="89">
        <v>-11879.905625027233</v>
      </c>
      <c r="N18" s="90">
        <v>6037.63</v>
      </c>
      <c r="O18" s="89">
        <v>-82.789555565509673</v>
      </c>
      <c r="P18" s="90">
        <v>1395</v>
      </c>
      <c r="Q18" s="89">
        <v>57003</v>
      </c>
      <c r="R18" s="90">
        <v>30402</v>
      </c>
      <c r="S18" s="90">
        <v>75586</v>
      </c>
      <c r="T18" s="89">
        <v>44989.48</v>
      </c>
      <c r="U18" s="90">
        <v>39570.315828884341</v>
      </c>
      <c r="V18" s="91">
        <f t="shared" si="0"/>
        <v>2278352.2144737197</v>
      </c>
      <c r="W18" s="110"/>
      <c r="X18" s="89">
        <v>2355.4299999999998</v>
      </c>
      <c r="Z18" s="104">
        <v>246.78</v>
      </c>
      <c r="AA18" s="104">
        <v>-194430.30000000002</v>
      </c>
      <c r="AB18" s="104">
        <v>0</v>
      </c>
      <c r="AC18" s="104">
        <v>0</v>
      </c>
      <c r="AD18" s="104">
        <v>-66957.707739130405</v>
      </c>
      <c r="AE18" s="104">
        <v>20894.79</v>
      </c>
      <c r="AF18" s="104">
        <v>-7.7800000000000011</v>
      </c>
      <c r="AG18" s="104">
        <v>0</v>
      </c>
      <c r="AH18" s="104">
        <v>108008.75</v>
      </c>
      <c r="AI18" s="104">
        <v>194430.30000000002</v>
      </c>
      <c r="AJ18" s="104">
        <v>46062.910608695653</v>
      </c>
      <c r="AK18" s="105">
        <f t="shared" si="1"/>
        <v>108247.74286956523</v>
      </c>
      <c r="AL18" s="105">
        <f t="shared" si="2"/>
        <v>2386599.957343285</v>
      </c>
      <c r="AM18" s="93"/>
      <c r="AN18" s="92"/>
    </row>
    <row r="19" spans="1:40" ht="18" customHeight="1" x14ac:dyDescent="0.25">
      <c r="A19" s="88" t="s">
        <v>25</v>
      </c>
      <c r="B19" s="89">
        <v>51657095.856613502</v>
      </c>
      <c r="C19" s="89">
        <v>-73134.918434197418</v>
      </c>
      <c r="D19" s="89">
        <v>-1122339</v>
      </c>
      <c r="E19" s="90">
        <v>157.08000000000001</v>
      </c>
      <c r="F19" s="89">
        <v>0</v>
      </c>
      <c r="G19" s="89">
        <v>0</v>
      </c>
      <c r="H19" s="89">
        <v>52937.751351692539</v>
      </c>
      <c r="I19" s="89">
        <v>27914.559599997308</v>
      </c>
      <c r="J19" s="89">
        <v>-5461188.2282229783</v>
      </c>
      <c r="K19" s="89">
        <v>687911.34445540991</v>
      </c>
      <c r="L19" s="89">
        <v>45450</v>
      </c>
      <c r="M19" s="89">
        <v>178111.58609999699</v>
      </c>
      <c r="N19" s="90">
        <v>355404.41</v>
      </c>
      <c r="O19" s="89">
        <v>-2205.6005412549384</v>
      </c>
      <c r="P19" s="90">
        <v>38700</v>
      </c>
      <c r="Q19" s="89">
        <v>1122339</v>
      </c>
      <c r="R19" s="90">
        <v>277328</v>
      </c>
      <c r="S19" s="90">
        <v>3544268</v>
      </c>
      <c r="T19" s="89">
        <v>562321.46</v>
      </c>
      <c r="U19" s="90">
        <v>2720712.5037040096</v>
      </c>
      <c r="V19" s="91">
        <f t="shared" si="0"/>
        <v>54611783.804626174</v>
      </c>
      <c r="W19" s="110"/>
      <c r="X19" s="89">
        <v>113237.62</v>
      </c>
      <c r="Z19" s="104">
        <v>61683.910735151047</v>
      </c>
      <c r="AA19" s="104">
        <v>-68297.149999999994</v>
      </c>
      <c r="AB19" s="104">
        <v>0</v>
      </c>
      <c r="AC19" s="104">
        <v>-281681</v>
      </c>
      <c r="AD19" s="104">
        <v>-1988379.5141723701</v>
      </c>
      <c r="AE19" s="104">
        <v>-79126.960000000006</v>
      </c>
      <c r="AF19" s="104">
        <v>5390.0892648489535</v>
      </c>
      <c r="AG19" s="104">
        <v>281681</v>
      </c>
      <c r="AH19" s="104">
        <v>6403585</v>
      </c>
      <c r="AI19" s="104">
        <v>68297.149999999994</v>
      </c>
      <c r="AJ19" s="104">
        <v>2067506.481814797</v>
      </c>
      <c r="AK19" s="105">
        <f t="shared" si="1"/>
        <v>6470659.0076424265</v>
      </c>
      <c r="AL19" s="105">
        <f t="shared" si="2"/>
        <v>61082442.8122686</v>
      </c>
      <c r="AM19" s="93"/>
      <c r="AN19" s="92"/>
    </row>
    <row r="20" spans="1:40" ht="18" customHeight="1" x14ac:dyDescent="0.25">
      <c r="A20" s="88" t="s">
        <v>26</v>
      </c>
      <c r="B20" s="89">
        <v>8092023.2333469233</v>
      </c>
      <c r="C20" s="89">
        <v>-40537.85879085632</v>
      </c>
      <c r="D20" s="89">
        <v>-185312</v>
      </c>
      <c r="E20" s="90">
        <v>1010.82</v>
      </c>
      <c r="F20" s="89">
        <v>0</v>
      </c>
      <c r="G20" s="89">
        <v>0</v>
      </c>
      <c r="H20" s="89">
        <v>7917.0121268477442</v>
      </c>
      <c r="I20" s="89">
        <v>72565.236684000061</v>
      </c>
      <c r="J20" s="89">
        <v>-816738.38283380552</v>
      </c>
      <c r="K20" s="89">
        <v>102879.36901716339</v>
      </c>
      <c r="L20" s="89">
        <v>9230</v>
      </c>
      <c r="M20" s="89">
        <v>123022.12663260009</v>
      </c>
      <c r="N20" s="90">
        <v>67556.210000000006</v>
      </c>
      <c r="O20" s="89">
        <v>-333.31334497928333</v>
      </c>
      <c r="P20" s="90">
        <v>5935</v>
      </c>
      <c r="Q20" s="89">
        <v>185312</v>
      </c>
      <c r="R20" s="90">
        <v>57026</v>
      </c>
      <c r="S20" s="90">
        <v>45118</v>
      </c>
      <c r="T20" s="89">
        <v>122261.14</v>
      </c>
      <c r="U20" s="90">
        <v>659612.46604200627</v>
      </c>
      <c r="V20" s="91">
        <f t="shared" si="0"/>
        <v>8508547.0588798989</v>
      </c>
      <c r="W20" s="110"/>
      <c r="X20" s="89">
        <v>18917.43</v>
      </c>
      <c r="Z20" s="104">
        <v>8712.0092549857254</v>
      </c>
      <c r="AA20" s="104">
        <v>-439486.33</v>
      </c>
      <c r="AB20" s="104">
        <v>-41393</v>
      </c>
      <c r="AC20" s="104">
        <v>0</v>
      </c>
      <c r="AD20" s="104">
        <v>-206921.8776875</v>
      </c>
      <c r="AE20" s="104">
        <v>8013.9</v>
      </c>
      <c r="AF20" s="104">
        <v>-203.32925498572513</v>
      </c>
      <c r="AG20" s="104">
        <v>41393</v>
      </c>
      <c r="AH20" s="104">
        <v>1280245.8200000012</v>
      </c>
      <c r="AI20" s="104">
        <v>439486.33</v>
      </c>
      <c r="AJ20" s="104">
        <v>198907.97616666669</v>
      </c>
      <c r="AK20" s="105">
        <f t="shared" si="1"/>
        <v>1288754.4984791679</v>
      </c>
      <c r="AL20" s="105">
        <f t="shared" si="2"/>
        <v>9797301.5573590659</v>
      </c>
      <c r="AM20" s="93"/>
      <c r="AN20" s="92"/>
    </row>
    <row r="21" spans="1:40" ht="18" customHeight="1" x14ac:dyDescent="0.25">
      <c r="A21" s="88" t="s">
        <v>27</v>
      </c>
      <c r="B21" s="89">
        <v>4136604.0209764098</v>
      </c>
      <c r="C21" s="89">
        <v>-36839.443288521798</v>
      </c>
      <c r="D21" s="89">
        <v>-93356</v>
      </c>
      <c r="E21" s="90">
        <v>470.75</v>
      </c>
      <c r="F21" s="89">
        <v>0</v>
      </c>
      <c r="G21" s="89">
        <v>7504.3581528977957</v>
      </c>
      <c r="H21" s="89">
        <v>4010.7378289955936</v>
      </c>
      <c r="I21" s="89">
        <v>60330.53643</v>
      </c>
      <c r="J21" s="89">
        <v>-308101.70329425135</v>
      </c>
      <c r="K21" s="89">
        <v>52118.421764326013</v>
      </c>
      <c r="L21" s="89">
        <v>7644</v>
      </c>
      <c r="M21" s="89">
        <v>64244.161680000019</v>
      </c>
      <c r="N21" s="90">
        <v>19744.689999999999</v>
      </c>
      <c r="O21" s="89">
        <v>-151.62998242541744</v>
      </c>
      <c r="P21" s="90">
        <v>0</v>
      </c>
      <c r="Q21" s="89">
        <v>93356</v>
      </c>
      <c r="R21" s="90">
        <v>20328</v>
      </c>
      <c r="S21" s="90">
        <v>9123</v>
      </c>
      <c r="T21" s="89">
        <v>72332.45</v>
      </c>
      <c r="U21" s="90">
        <v>288934.2913421953</v>
      </c>
      <c r="V21" s="91">
        <f t="shared" si="0"/>
        <v>4398296.6416096259</v>
      </c>
      <c r="W21" s="110"/>
      <c r="X21" s="89">
        <v>8215.9699999999993</v>
      </c>
      <c r="Z21" s="104">
        <v>1295.2087630268202</v>
      </c>
      <c r="AA21" s="104">
        <v>-204674.81999999998</v>
      </c>
      <c r="AB21" s="104">
        <v>-20545</v>
      </c>
      <c r="AC21" s="104">
        <v>0</v>
      </c>
      <c r="AD21" s="104">
        <v>-67038.984728571406</v>
      </c>
      <c r="AE21" s="104">
        <v>-4471.59</v>
      </c>
      <c r="AF21" s="104">
        <v>178.66123697317994</v>
      </c>
      <c r="AG21" s="104">
        <v>20545</v>
      </c>
      <c r="AH21" s="104">
        <v>37897.700000000652</v>
      </c>
      <c r="AI21" s="104">
        <v>204674.81999999998</v>
      </c>
      <c r="AJ21" s="104">
        <v>71510.58304285715</v>
      </c>
      <c r="AK21" s="105">
        <f t="shared" si="1"/>
        <v>39371.578314286366</v>
      </c>
      <c r="AL21" s="105">
        <f t="shared" si="2"/>
        <v>4437668.2199239125</v>
      </c>
      <c r="AM21" s="93"/>
      <c r="AN21" s="92"/>
    </row>
    <row r="22" spans="1:40" ht="18" customHeight="1" x14ac:dyDescent="0.25">
      <c r="A22" s="88" t="s">
        <v>28</v>
      </c>
      <c r="B22" s="89">
        <v>2431568.0667023589</v>
      </c>
      <c r="C22" s="89">
        <v>-35351.758959682535</v>
      </c>
      <c r="D22" s="89">
        <v>-65929</v>
      </c>
      <c r="E22" s="90">
        <v>703.96</v>
      </c>
      <c r="F22" s="89">
        <v>0</v>
      </c>
      <c r="G22" s="89">
        <v>0</v>
      </c>
      <c r="H22" s="89">
        <v>0</v>
      </c>
      <c r="I22" s="89">
        <v>2956.8677999999923</v>
      </c>
      <c r="J22" s="89">
        <v>-145342.90158055778</v>
      </c>
      <c r="K22" s="89">
        <v>21100.613152707374</v>
      </c>
      <c r="L22" s="89">
        <v>3386</v>
      </c>
      <c r="M22" s="89">
        <v>4829.5877999999921</v>
      </c>
      <c r="N22" s="90">
        <v>4405.84</v>
      </c>
      <c r="O22" s="89">
        <v>-92.175309201604733</v>
      </c>
      <c r="P22" s="90">
        <v>4241.25</v>
      </c>
      <c r="Q22" s="89">
        <v>65929</v>
      </c>
      <c r="R22" s="90">
        <v>20156</v>
      </c>
      <c r="S22" s="90">
        <v>7839</v>
      </c>
      <c r="T22" s="89">
        <v>52248.71</v>
      </c>
      <c r="U22" s="90">
        <v>130683.42333988177</v>
      </c>
      <c r="V22" s="91">
        <f t="shared" si="0"/>
        <v>2503332.482945506</v>
      </c>
      <c r="W22" s="110"/>
      <c r="X22" s="89">
        <v>3911.33</v>
      </c>
      <c r="Z22" s="104">
        <v>436.51724137931035</v>
      </c>
      <c r="AA22" s="104">
        <v>-306071.09999999998</v>
      </c>
      <c r="AB22" s="104">
        <v>0</v>
      </c>
      <c r="AC22" s="104">
        <v>0</v>
      </c>
      <c r="AD22" s="104">
        <v>0</v>
      </c>
      <c r="AE22" s="104">
        <v>-8470.73</v>
      </c>
      <c r="AF22" s="104">
        <v>35.482758620689651</v>
      </c>
      <c r="AG22" s="104">
        <v>0</v>
      </c>
      <c r="AH22" s="104">
        <v>288345.09000000032</v>
      </c>
      <c r="AI22" s="104">
        <v>306071.09999999998</v>
      </c>
      <c r="AJ22" s="104">
        <v>8470.7383599999976</v>
      </c>
      <c r="AK22" s="105">
        <f t="shared" si="1"/>
        <v>288817.09836000035</v>
      </c>
      <c r="AL22" s="105">
        <f t="shared" si="2"/>
        <v>2792149.5813055062</v>
      </c>
      <c r="AM22" s="93"/>
      <c r="AN22" s="92"/>
    </row>
    <row r="23" spans="1:40" ht="18" customHeight="1" x14ac:dyDescent="0.25">
      <c r="A23" s="88" t="s">
        <v>29</v>
      </c>
      <c r="B23" s="89">
        <v>550703499.91073394</v>
      </c>
      <c r="C23" s="89">
        <v>-481755.84011425066</v>
      </c>
      <c r="D23" s="89">
        <v>-14700731</v>
      </c>
      <c r="E23" s="90">
        <v>34246.26</v>
      </c>
      <c r="F23" s="89">
        <v>0</v>
      </c>
      <c r="G23" s="89">
        <v>1001196.8838503149</v>
      </c>
      <c r="H23" s="89">
        <v>563809.20482089033</v>
      </c>
      <c r="I23" s="89">
        <v>8716568.1489304528</v>
      </c>
      <c r="J23" s="89">
        <v>-43390939.7344869</v>
      </c>
      <c r="K23" s="89">
        <v>7326543.689549325</v>
      </c>
      <c r="L23" s="89">
        <v>919190</v>
      </c>
      <c r="M23" s="89">
        <v>5758607.7923349999</v>
      </c>
      <c r="N23" s="90">
        <v>3008209.48</v>
      </c>
      <c r="O23" s="89">
        <v>-21354.531179202848</v>
      </c>
      <c r="P23" s="90">
        <v>0</v>
      </c>
      <c r="Q23" s="89">
        <v>14700731</v>
      </c>
      <c r="R23" s="90">
        <v>3144530</v>
      </c>
      <c r="S23" s="90">
        <v>18887968</v>
      </c>
      <c r="T23" s="89">
        <v>6078703.79</v>
      </c>
      <c r="U23" s="90">
        <v>75809513.112132996</v>
      </c>
      <c r="V23" s="91">
        <f t="shared" si="0"/>
        <v>638058536.16657257</v>
      </c>
      <c r="W23" s="110"/>
      <c r="X23" s="89">
        <v>1295589.8</v>
      </c>
      <c r="Z23" s="104">
        <v>924416.55240793806</v>
      </c>
      <c r="AA23" s="104">
        <v>-14889677.530000001</v>
      </c>
      <c r="AB23" s="104">
        <v>-2886810</v>
      </c>
      <c r="AC23" s="104">
        <v>0</v>
      </c>
      <c r="AD23" s="104">
        <v>-22477692.891075399</v>
      </c>
      <c r="AE23" s="104">
        <v>3234220.77</v>
      </c>
      <c r="AF23" s="104">
        <v>78688.61759206187</v>
      </c>
      <c r="AG23" s="104">
        <v>2886810</v>
      </c>
      <c r="AH23" s="104">
        <v>16061459.879999995</v>
      </c>
      <c r="AI23" s="104">
        <v>14889677.530000001</v>
      </c>
      <c r="AJ23" s="104">
        <v>19243472.120826516</v>
      </c>
      <c r="AK23" s="105">
        <f t="shared" si="1"/>
        <v>17064565.049751114</v>
      </c>
      <c r="AL23" s="105">
        <f t="shared" si="2"/>
        <v>655123101.21632373</v>
      </c>
      <c r="AM23" s="93"/>
      <c r="AN23" s="92"/>
    </row>
    <row r="24" spans="1:40" ht="18" customHeight="1" x14ac:dyDescent="0.25">
      <c r="A24" s="88" t="s">
        <v>30</v>
      </c>
      <c r="B24" s="89">
        <v>8114233.7594730239</v>
      </c>
      <c r="C24" s="89">
        <v>-40841.93646995059</v>
      </c>
      <c r="D24" s="89">
        <v>-200598</v>
      </c>
      <c r="E24" s="90">
        <v>913.76</v>
      </c>
      <c r="F24" s="89">
        <v>0</v>
      </c>
      <c r="G24" s="89">
        <v>22502.570616910369</v>
      </c>
      <c r="H24" s="89">
        <v>8935.9407947255822</v>
      </c>
      <c r="I24" s="89">
        <v>150937.03100000002</v>
      </c>
      <c r="J24" s="89">
        <v>-678180.87784164271</v>
      </c>
      <c r="K24" s="89">
        <v>116120.06345405683</v>
      </c>
      <c r="L24" s="89">
        <v>12924</v>
      </c>
      <c r="M24" s="89">
        <v>56550.089799999929</v>
      </c>
      <c r="N24" s="90">
        <v>50748.75</v>
      </c>
      <c r="O24" s="89">
        <v>-333.76171217353158</v>
      </c>
      <c r="P24" s="90">
        <v>0</v>
      </c>
      <c r="Q24" s="89">
        <v>200598</v>
      </c>
      <c r="R24" s="90">
        <v>52502</v>
      </c>
      <c r="S24" s="90">
        <v>384825</v>
      </c>
      <c r="T24" s="89">
        <v>126366.19</v>
      </c>
      <c r="U24" s="90">
        <v>631797.47127125657</v>
      </c>
      <c r="V24" s="91">
        <f t="shared" si="0"/>
        <v>9010000.0503862072</v>
      </c>
      <c r="W24" s="110"/>
      <c r="X24" s="89">
        <v>19797.28</v>
      </c>
      <c r="Z24" s="104">
        <v>2712.8421839080465</v>
      </c>
      <c r="AA24" s="104">
        <v>-397287.43999999994</v>
      </c>
      <c r="AB24" s="104">
        <v>-43218</v>
      </c>
      <c r="AC24" s="104">
        <v>0</v>
      </c>
      <c r="AD24" s="104">
        <v>0</v>
      </c>
      <c r="AE24" s="104">
        <v>0</v>
      </c>
      <c r="AF24" s="104">
        <v>277.4278160919539</v>
      </c>
      <c r="AG24" s="104">
        <v>43218</v>
      </c>
      <c r="AH24" s="104">
        <v>537564.95999999903</v>
      </c>
      <c r="AI24" s="104">
        <v>397287.43999999994</v>
      </c>
      <c r="AJ24" s="104">
        <v>0</v>
      </c>
      <c r="AK24" s="105">
        <f t="shared" si="1"/>
        <v>540555.22999999905</v>
      </c>
      <c r="AL24" s="105">
        <f t="shared" si="2"/>
        <v>9550555.2803862058</v>
      </c>
      <c r="AM24" s="93"/>
      <c r="AN24" s="92"/>
    </row>
    <row r="25" spans="1:40" ht="18" customHeight="1" x14ac:dyDescent="0.25">
      <c r="A25" s="88" t="s">
        <v>31</v>
      </c>
      <c r="B25" s="89">
        <v>11486857.650588026</v>
      </c>
      <c r="C25" s="89">
        <v>-45524.948915962952</v>
      </c>
      <c r="D25" s="89">
        <v>-337855</v>
      </c>
      <c r="E25" s="90">
        <v>23.06</v>
      </c>
      <c r="F25" s="89">
        <v>0</v>
      </c>
      <c r="G25" s="89">
        <v>0</v>
      </c>
      <c r="H25" s="89">
        <v>10711.00484803775</v>
      </c>
      <c r="I25" s="89">
        <v>294532.6679</v>
      </c>
      <c r="J25" s="89">
        <v>-1104973.5225799838</v>
      </c>
      <c r="K25" s="89">
        <v>139186.52676671511</v>
      </c>
      <c r="L25" s="89">
        <v>7779</v>
      </c>
      <c r="M25" s="89">
        <v>-37011.568460999886</v>
      </c>
      <c r="N25" s="90">
        <v>19907.87</v>
      </c>
      <c r="O25" s="89">
        <v>-503.99657227043446</v>
      </c>
      <c r="P25" s="90">
        <v>42540</v>
      </c>
      <c r="Q25" s="89">
        <v>337855</v>
      </c>
      <c r="R25" s="90">
        <v>114766</v>
      </c>
      <c r="S25" s="90">
        <v>644511</v>
      </c>
      <c r="T25" s="89">
        <v>189586.84</v>
      </c>
      <c r="U25" s="90">
        <v>287842.29543099029</v>
      </c>
      <c r="V25" s="91">
        <f t="shared" si="0"/>
        <v>12050229.879004553</v>
      </c>
      <c r="W25" s="110"/>
      <c r="X25" s="89">
        <v>33347.660000000003</v>
      </c>
      <c r="Z25" s="104">
        <v>15894.833495790619</v>
      </c>
      <c r="AA25" s="104">
        <v>-10025.780000000001</v>
      </c>
      <c r="AB25" s="104">
        <v>-62936</v>
      </c>
      <c r="AC25" s="104">
        <v>0</v>
      </c>
      <c r="AD25" s="104">
        <v>0</v>
      </c>
      <c r="AE25" s="104">
        <v>-70847.429999999993</v>
      </c>
      <c r="AF25" s="104">
        <v>-304.49349579061891</v>
      </c>
      <c r="AG25" s="104">
        <v>62936</v>
      </c>
      <c r="AH25" s="104">
        <v>1164019.8200000022</v>
      </c>
      <c r="AI25" s="104">
        <v>10025.780000000001</v>
      </c>
      <c r="AJ25" s="104">
        <v>70847.430550000005</v>
      </c>
      <c r="AK25" s="105">
        <f t="shared" si="1"/>
        <v>1179610.160550002</v>
      </c>
      <c r="AL25" s="105">
        <f t="shared" si="2"/>
        <v>13229840.039554555</v>
      </c>
      <c r="AM25" s="93"/>
      <c r="AN25" s="92"/>
    </row>
    <row r="26" spans="1:40" ht="18" customHeight="1" x14ac:dyDescent="0.25">
      <c r="A26" s="88" t="s">
        <v>32</v>
      </c>
      <c r="B26" s="89">
        <v>1387126.2338146386</v>
      </c>
      <c r="C26" s="89">
        <v>-34793.442866501558</v>
      </c>
      <c r="D26" s="89">
        <v>-33001</v>
      </c>
      <c r="E26" s="90">
        <v>0</v>
      </c>
      <c r="F26" s="89">
        <v>142786.49744686694</v>
      </c>
      <c r="G26" s="89">
        <v>0</v>
      </c>
      <c r="H26" s="89">
        <v>0</v>
      </c>
      <c r="I26" s="89">
        <v>50.742840000001138</v>
      </c>
      <c r="J26" s="89">
        <v>-106723.43975409344</v>
      </c>
      <c r="K26" s="89">
        <v>15493.911240854386</v>
      </c>
      <c r="L26" s="89">
        <v>3695</v>
      </c>
      <c r="M26" s="89">
        <v>4769.0528399999948</v>
      </c>
      <c r="N26" s="90">
        <v>6527.17</v>
      </c>
      <c r="O26" s="89">
        <v>-60.502718063452157</v>
      </c>
      <c r="P26" s="90">
        <v>0</v>
      </c>
      <c r="Q26" s="89">
        <v>33001</v>
      </c>
      <c r="R26" s="90">
        <v>3904</v>
      </c>
      <c r="S26" s="90">
        <v>22301</v>
      </c>
      <c r="T26" s="89">
        <v>44711.48</v>
      </c>
      <c r="U26" s="90">
        <v>48793.069864211211</v>
      </c>
      <c r="V26" s="91">
        <f t="shared" si="0"/>
        <v>1538580.7727079121</v>
      </c>
      <c r="W26" s="110"/>
      <c r="X26" s="89">
        <v>2295.84</v>
      </c>
      <c r="Z26" s="104">
        <v>325.78988505747134</v>
      </c>
      <c r="AA26" s="104">
        <v>0</v>
      </c>
      <c r="AB26" s="104">
        <v>0</v>
      </c>
      <c r="AC26" s="104">
        <v>0</v>
      </c>
      <c r="AD26" s="104">
        <v>-34500.243600000002</v>
      </c>
      <c r="AE26" s="104">
        <v>-4546.84</v>
      </c>
      <c r="AF26" s="104">
        <v>20.500114942528739</v>
      </c>
      <c r="AG26" s="104">
        <v>0</v>
      </c>
      <c r="AH26" s="104">
        <v>89275.039999999804</v>
      </c>
      <c r="AI26" s="104">
        <v>0</v>
      </c>
      <c r="AJ26" s="104">
        <v>39047.090499999991</v>
      </c>
      <c r="AK26" s="105">
        <f t="shared" si="1"/>
        <v>89621.336899999791</v>
      </c>
      <c r="AL26" s="105">
        <f t="shared" si="2"/>
        <v>1628202.1096079119</v>
      </c>
      <c r="AM26" s="93"/>
      <c r="AN26" s="92"/>
    </row>
    <row r="27" spans="1:40" ht="18" customHeight="1" x14ac:dyDescent="0.25">
      <c r="A27" s="88" t="s">
        <v>33</v>
      </c>
      <c r="B27" s="89">
        <v>6167324.2972084787</v>
      </c>
      <c r="C27" s="89">
        <v>-37896.999908521932</v>
      </c>
      <c r="D27" s="89">
        <v>-139029</v>
      </c>
      <c r="E27" s="90">
        <v>717.17</v>
      </c>
      <c r="F27" s="89">
        <v>0</v>
      </c>
      <c r="G27" s="89">
        <v>0</v>
      </c>
      <c r="H27" s="89">
        <v>5472.2553979044542</v>
      </c>
      <c r="I27" s="89">
        <v>140527.14700000017</v>
      </c>
      <c r="J27" s="89">
        <v>-564531.28434421052</v>
      </c>
      <c r="K27" s="89">
        <v>71110.435782714267</v>
      </c>
      <c r="L27" s="89">
        <v>15786</v>
      </c>
      <c r="M27" s="89">
        <v>26305.020000000008</v>
      </c>
      <c r="N27" s="90">
        <v>38999.839999999997</v>
      </c>
      <c r="O27" s="89">
        <v>-243.99035816353114</v>
      </c>
      <c r="P27" s="90">
        <v>8520</v>
      </c>
      <c r="Q27" s="89">
        <v>139029</v>
      </c>
      <c r="R27" s="90">
        <v>30068</v>
      </c>
      <c r="S27" s="90">
        <v>311771</v>
      </c>
      <c r="T27" s="89">
        <v>86609.51</v>
      </c>
      <c r="U27" s="90">
        <v>510211.78201543691</v>
      </c>
      <c r="V27" s="91">
        <f t="shared" si="0"/>
        <v>6810750.1827936377</v>
      </c>
      <c r="W27" s="110"/>
      <c r="X27" s="89">
        <v>11276.04</v>
      </c>
      <c r="Z27" s="104">
        <v>4817.5420830459771</v>
      </c>
      <c r="AA27" s="104">
        <v>-311813.65999999997</v>
      </c>
      <c r="AB27" s="104">
        <v>-31965</v>
      </c>
      <c r="AC27" s="104">
        <v>0</v>
      </c>
      <c r="AD27" s="104">
        <v>0</v>
      </c>
      <c r="AE27" s="104">
        <v>0</v>
      </c>
      <c r="AF27" s="104">
        <v>343.56791695402262</v>
      </c>
      <c r="AG27" s="104">
        <v>31965</v>
      </c>
      <c r="AH27" s="104">
        <v>236708.58999999985</v>
      </c>
      <c r="AI27" s="104">
        <v>311813.65999999997</v>
      </c>
      <c r="AJ27" s="104">
        <v>0</v>
      </c>
      <c r="AK27" s="105">
        <f t="shared" si="1"/>
        <v>241869.69999999984</v>
      </c>
      <c r="AL27" s="105">
        <f t="shared" si="2"/>
        <v>7052619.8827936379</v>
      </c>
      <c r="AM27" s="93"/>
      <c r="AN27" s="92"/>
    </row>
    <row r="28" spans="1:40" ht="18" customHeight="1" x14ac:dyDescent="0.25">
      <c r="A28" s="88" t="s">
        <v>34</v>
      </c>
      <c r="B28" s="89">
        <v>12739704.595294381</v>
      </c>
      <c r="C28" s="89">
        <v>-46008.546982178355</v>
      </c>
      <c r="D28" s="89">
        <v>-312868</v>
      </c>
      <c r="E28" s="90">
        <v>0</v>
      </c>
      <c r="F28" s="89">
        <v>0</v>
      </c>
      <c r="G28" s="89">
        <v>0</v>
      </c>
      <c r="H28" s="89">
        <v>12830.617364139491</v>
      </c>
      <c r="I28" s="89">
        <v>83198.422600000107</v>
      </c>
      <c r="J28" s="89">
        <v>-1148453.1572296231</v>
      </c>
      <c r="K28" s="89">
        <v>166730.30145387782</v>
      </c>
      <c r="L28" s="89">
        <v>12374</v>
      </c>
      <c r="M28" s="89">
        <v>4867.1171000000195</v>
      </c>
      <c r="N28" s="90">
        <v>97091.65</v>
      </c>
      <c r="O28" s="89">
        <v>-522.81428367073806</v>
      </c>
      <c r="P28" s="90">
        <v>13095</v>
      </c>
      <c r="Q28" s="89">
        <v>312868</v>
      </c>
      <c r="R28" s="90">
        <v>55652</v>
      </c>
      <c r="S28" s="90">
        <v>774827</v>
      </c>
      <c r="T28" s="89">
        <v>196115.37</v>
      </c>
      <c r="U28" s="90">
        <v>840465.61686251347</v>
      </c>
      <c r="V28" s="91">
        <f t="shared" si="0"/>
        <v>13801967.172179438</v>
      </c>
      <c r="W28" s="110"/>
      <c r="X28" s="89">
        <v>34746.949999999997</v>
      </c>
      <c r="Z28" s="104">
        <v>14324.124689655175</v>
      </c>
      <c r="AA28" s="104">
        <v>0</v>
      </c>
      <c r="AB28" s="104">
        <v>0</v>
      </c>
      <c r="AC28" s="104">
        <v>-68995</v>
      </c>
      <c r="AD28" s="104">
        <v>-331915.77587999997</v>
      </c>
      <c r="AE28" s="104">
        <v>12615.71</v>
      </c>
      <c r="AF28" s="104">
        <v>1171.0953103448246</v>
      </c>
      <c r="AG28" s="104">
        <v>68995</v>
      </c>
      <c r="AH28" s="104">
        <v>679217.69999999925</v>
      </c>
      <c r="AI28" s="104">
        <v>0</v>
      </c>
      <c r="AJ28" s="104">
        <v>319300.06238000008</v>
      </c>
      <c r="AK28" s="105">
        <f t="shared" si="1"/>
        <v>694712.91649999935</v>
      </c>
      <c r="AL28" s="105">
        <f t="shared" si="2"/>
        <v>14496680.088679437</v>
      </c>
      <c r="AM28" s="93"/>
      <c r="AN28" s="92"/>
    </row>
    <row r="29" spans="1:40" ht="18" customHeight="1" x14ac:dyDescent="0.25">
      <c r="A29" s="88" t="s">
        <v>35</v>
      </c>
      <c r="B29" s="89">
        <v>1055383.6628061309</v>
      </c>
      <c r="C29" s="89">
        <v>-34418.846340302662</v>
      </c>
      <c r="D29" s="89">
        <v>-26220</v>
      </c>
      <c r="E29" s="90">
        <v>1.89</v>
      </c>
      <c r="F29" s="89">
        <v>0</v>
      </c>
      <c r="G29" s="89">
        <v>0</v>
      </c>
      <c r="H29" s="89">
        <v>0</v>
      </c>
      <c r="I29" s="89">
        <v>18175.645599999989</v>
      </c>
      <c r="J29" s="89">
        <v>-76380.31173545029</v>
      </c>
      <c r="K29" s="89">
        <v>11088.752136406512</v>
      </c>
      <c r="L29" s="89">
        <v>1706</v>
      </c>
      <c r="M29" s="89">
        <v>18175.645599999989</v>
      </c>
      <c r="N29" s="90">
        <v>1958.15</v>
      </c>
      <c r="O29" s="89">
        <v>-43.602554285975479</v>
      </c>
      <c r="P29" s="90">
        <v>776</v>
      </c>
      <c r="Q29" s="89">
        <v>26220</v>
      </c>
      <c r="R29" s="90">
        <v>6134</v>
      </c>
      <c r="S29" s="90">
        <v>31967</v>
      </c>
      <c r="T29" s="89">
        <v>39654.400000000001</v>
      </c>
      <c r="U29" s="90">
        <v>59313.190592575294</v>
      </c>
      <c r="V29" s="91">
        <f t="shared" si="0"/>
        <v>1133491.5761050738</v>
      </c>
      <c r="W29" s="110"/>
      <c r="X29" s="89">
        <v>1211.93</v>
      </c>
      <c r="Z29" s="104">
        <v>294.10000000000002</v>
      </c>
      <c r="AA29" s="104">
        <v>-821.85</v>
      </c>
      <c r="AB29" s="104">
        <v>0</v>
      </c>
      <c r="AC29" s="104">
        <v>0</v>
      </c>
      <c r="AD29" s="104">
        <v>0</v>
      </c>
      <c r="AE29" s="104">
        <v>0</v>
      </c>
      <c r="AF29" s="104">
        <v>9.3799999999999955</v>
      </c>
      <c r="AG29" s="104">
        <v>0</v>
      </c>
      <c r="AH29" s="104">
        <v>36177.920000000042</v>
      </c>
      <c r="AI29" s="104">
        <v>821.85</v>
      </c>
      <c r="AJ29" s="104">
        <v>0</v>
      </c>
      <c r="AK29" s="105">
        <f t="shared" si="1"/>
        <v>36481.400000000038</v>
      </c>
      <c r="AL29" s="105">
        <f t="shared" si="2"/>
        <v>1169972.9761050739</v>
      </c>
      <c r="AM29" s="93"/>
      <c r="AN29" s="92"/>
    </row>
    <row r="30" spans="1:40" ht="18" customHeight="1" x14ac:dyDescent="0.25">
      <c r="A30" s="88" t="s">
        <v>36</v>
      </c>
      <c r="B30" s="89">
        <v>1950352.9734377472</v>
      </c>
      <c r="C30" s="89">
        <v>-34599.540033242833</v>
      </c>
      <c r="D30" s="89">
        <v>-43038</v>
      </c>
      <c r="E30" s="90">
        <v>57.87</v>
      </c>
      <c r="F30" s="89">
        <v>0</v>
      </c>
      <c r="G30" s="89">
        <v>0</v>
      </c>
      <c r="H30" s="89">
        <v>0</v>
      </c>
      <c r="I30" s="89">
        <v>13342.52840760001</v>
      </c>
      <c r="J30" s="89">
        <v>-121192.98568757501</v>
      </c>
      <c r="K30" s="89">
        <v>17594.573109562814</v>
      </c>
      <c r="L30" s="89">
        <v>1088</v>
      </c>
      <c r="M30" s="89">
        <v>11487.508407600017</v>
      </c>
      <c r="N30" s="90">
        <v>326.36</v>
      </c>
      <c r="O30" s="89">
        <v>-83.378831173627702</v>
      </c>
      <c r="P30" s="90">
        <v>0</v>
      </c>
      <c r="Q30" s="89">
        <v>43038</v>
      </c>
      <c r="R30" s="90">
        <v>12446</v>
      </c>
      <c r="S30" s="90">
        <v>85641</v>
      </c>
      <c r="T30" s="89">
        <v>42093.82</v>
      </c>
      <c r="U30" s="90">
        <v>18113.694845361493</v>
      </c>
      <c r="V30" s="91">
        <f t="shared" si="0"/>
        <v>1996668.4236558801</v>
      </c>
      <c r="W30" s="110"/>
      <c r="X30" s="89">
        <v>1734.79</v>
      </c>
      <c r="Z30" s="104">
        <v>204</v>
      </c>
      <c r="AA30" s="104">
        <v>-25161.83</v>
      </c>
      <c r="AB30" s="104">
        <v>0</v>
      </c>
      <c r="AC30" s="104">
        <v>0</v>
      </c>
      <c r="AD30" s="104">
        <v>-17400.641733333301</v>
      </c>
      <c r="AE30" s="104">
        <v>-8669.27</v>
      </c>
      <c r="AF30" s="104">
        <v>-9</v>
      </c>
      <c r="AG30" s="104">
        <v>0</v>
      </c>
      <c r="AH30" s="104">
        <v>187551.90999999992</v>
      </c>
      <c r="AI30" s="104">
        <v>25161.83</v>
      </c>
      <c r="AJ30" s="104">
        <v>26069.9126</v>
      </c>
      <c r="AK30" s="105">
        <f t="shared" si="1"/>
        <v>187746.91086666661</v>
      </c>
      <c r="AL30" s="105">
        <f t="shared" si="2"/>
        <v>2184415.3345225467</v>
      </c>
      <c r="AM30" s="93"/>
      <c r="AN30" s="92"/>
    </row>
    <row r="31" spans="1:40" ht="18" customHeight="1" x14ac:dyDescent="0.25">
      <c r="A31" s="88" t="s">
        <v>37</v>
      </c>
      <c r="B31" s="89">
        <v>20297940.088818979</v>
      </c>
      <c r="C31" s="89">
        <v>-53340.510500026285</v>
      </c>
      <c r="D31" s="89">
        <v>-472462</v>
      </c>
      <c r="E31" s="90">
        <v>2084.3200000000002</v>
      </c>
      <c r="F31" s="89">
        <v>0</v>
      </c>
      <c r="G31" s="89">
        <v>0</v>
      </c>
      <c r="H31" s="89">
        <v>19565.363626164602</v>
      </c>
      <c r="I31" s="89">
        <v>488865.36497856025</v>
      </c>
      <c r="J31" s="89">
        <v>-1751272.210144453</v>
      </c>
      <c r="K31" s="89">
        <v>254246.45462209539</v>
      </c>
      <c r="L31" s="89">
        <v>21818</v>
      </c>
      <c r="M31" s="89">
        <v>418950.81256000011</v>
      </c>
      <c r="N31" s="90">
        <v>32799.03</v>
      </c>
      <c r="O31" s="89">
        <v>-802.97235538367238</v>
      </c>
      <c r="P31" s="90">
        <v>0</v>
      </c>
      <c r="Q31" s="89">
        <v>472462</v>
      </c>
      <c r="R31" s="90">
        <v>183464</v>
      </c>
      <c r="S31" s="90">
        <v>277496</v>
      </c>
      <c r="T31" s="89">
        <v>295096.84999999998</v>
      </c>
      <c r="U31" s="90">
        <v>797203.73778217076</v>
      </c>
      <c r="V31" s="91">
        <f t="shared" si="0"/>
        <v>21284114.329388104</v>
      </c>
      <c r="W31" s="110"/>
      <c r="X31" s="89">
        <v>55962.12</v>
      </c>
      <c r="Z31" s="104">
        <v>20620.243033381899</v>
      </c>
      <c r="AA31" s="104">
        <v>-906226.12</v>
      </c>
      <c r="AB31" s="104">
        <v>-103764</v>
      </c>
      <c r="AC31" s="104">
        <v>0</v>
      </c>
      <c r="AD31" s="104">
        <v>-345024.66</v>
      </c>
      <c r="AE31" s="104">
        <v>-30710.25</v>
      </c>
      <c r="AF31" s="104">
        <v>1088.2469666180987</v>
      </c>
      <c r="AG31" s="104">
        <v>103764</v>
      </c>
      <c r="AH31" s="104">
        <v>1240003.5099999979</v>
      </c>
      <c r="AI31" s="104">
        <v>906226.12</v>
      </c>
      <c r="AJ31" s="104">
        <v>375734.91039999994</v>
      </c>
      <c r="AK31" s="105">
        <f t="shared" si="1"/>
        <v>1261712.0003999979</v>
      </c>
      <c r="AL31" s="105">
        <f t="shared" si="2"/>
        <v>22545826.329788104</v>
      </c>
      <c r="AM31" s="93"/>
      <c r="AN31" s="92"/>
    </row>
    <row r="32" spans="1:40" ht="18" customHeight="1" x14ac:dyDescent="0.25">
      <c r="A32" s="88" t="s">
        <v>38</v>
      </c>
      <c r="B32" s="89">
        <v>7485744.0899492726</v>
      </c>
      <c r="C32" s="89">
        <v>-40226.179656161105</v>
      </c>
      <c r="D32" s="89">
        <v>-199584</v>
      </c>
      <c r="E32" s="90">
        <v>708.07</v>
      </c>
      <c r="F32" s="89">
        <v>0</v>
      </c>
      <c r="G32" s="89">
        <v>0</v>
      </c>
      <c r="H32" s="89">
        <v>7440.6678269763834</v>
      </c>
      <c r="I32" s="89">
        <v>115756.99989999997</v>
      </c>
      <c r="J32" s="89">
        <v>-678524.76012497244</v>
      </c>
      <c r="K32" s="89">
        <v>96689.407423003184</v>
      </c>
      <c r="L32" s="89">
        <v>10224</v>
      </c>
      <c r="M32" s="89">
        <v>111152.26989999994</v>
      </c>
      <c r="N32" s="90">
        <v>25238.39</v>
      </c>
      <c r="O32" s="89">
        <v>-307.97772116136315</v>
      </c>
      <c r="P32" s="90">
        <v>14590</v>
      </c>
      <c r="Q32" s="89">
        <v>199584</v>
      </c>
      <c r="R32" s="90">
        <v>30550</v>
      </c>
      <c r="S32" s="90">
        <v>309795</v>
      </c>
      <c r="T32" s="89">
        <v>118053.39</v>
      </c>
      <c r="U32" s="90">
        <v>417107.51953347586</v>
      </c>
      <c r="V32" s="91">
        <f t="shared" si="0"/>
        <v>8023990.8870304339</v>
      </c>
      <c r="W32" s="110"/>
      <c r="X32" s="89">
        <v>18015.560000000001</v>
      </c>
      <c r="Z32" s="104">
        <v>2562.0513843464937</v>
      </c>
      <c r="AA32" s="104">
        <v>-307858.55000000005</v>
      </c>
      <c r="AB32" s="104">
        <v>0</v>
      </c>
      <c r="AC32" s="104">
        <v>-40006</v>
      </c>
      <c r="AD32" s="104">
        <v>-422850.58506000001</v>
      </c>
      <c r="AE32" s="104">
        <v>235462.7</v>
      </c>
      <c r="AF32" s="104">
        <v>375.60861565350615</v>
      </c>
      <c r="AG32" s="104">
        <v>40006</v>
      </c>
      <c r="AH32" s="104">
        <v>750882.48999999929</v>
      </c>
      <c r="AI32" s="104">
        <v>307858.55000000005</v>
      </c>
      <c r="AJ32" s="104">
        <v>187387.88352</v>
      </c>
      <c r="AK32" s="105">
        <f t="shared" si="1"/>
        <v>753820.14845999936</v>
      </c>
      <c r="AL32" s="105">
        <f t="shared" si="2"/>
        <v>8777811.0354904328</v>
      </c>
      <c r="AM32" s="93"/>
      <c r="AN32" s="92"/>
    </row>
    <row r="33" spans="1:40" ht="18" customHeight="1" x14ac:dyDescent="0.25">
      <c r="A33" s="88" t="s">
        <v>39</v>
      </c>
      <c r="B33" s="89">
        <v>5515156.1573487064</v>
      </c>
      <c r="C33" s="89">
        <v>-38320.825792973999</v>
      </c>
      <c r="D33" s="89">
        <v>-139614</v>
      </c>
      <c r="E33" s="90">
        <v>1038.4000000000001</v>
      </c>
      <c r="F33" s="89">
        <v>0</v>
      </c>
      <c r="G33" s="89">
        <v>0</v>
      </c>
      <c r="H33" s="89">
        <v>4689.9473171463696</v>
      </c>
      <c r="I33" s="89">
        <v>43889.128923999939</v>
      </c>
      <c r="J33" s="89">
        <v>-419791.55412048113</v>
      </c>
      <c r="K33" s="89">
        <v>60944.56001596016</v>
      </c>
      <c r="L33" s="89">
        <v>8961</v>
      </c>
      <c r="M33" s="89">
        <v>-42741.451076000048</v>
      </c>
      <c r="N33" s="90">
        <v>3263.59</v>
      </c>
      <c r="O33" s="89">
        <v>-188.81334990379816</v>
      </c>
      <c r="P33" s="90">
        <v>0</v>
      </c>
      <c r="Q33" s="89">
        <v>139614</v>
      </c>
      <c r="R33" s="90">
        <v>49946</v>
      </c>
      <c r="S33" s="90">
        <v>95495</v>
      </c>
      <c r="T33" s="89">
        <v>92331.199999999997</v>
      </c>
      <c r="U33" s="90">
        <v>178805.07784398389</v>
      </c>
      <c r="V33" s="91">
        <f t="shared" si="0"/>
        <v>5553477.4171104394</v>
      </c>
      <c r="W33" s="110"/>
      <c r="X33" s="89">
        <v>12502.4</v>
      </c>
      <c r="Z33" s="104">
        <v>5078.4245560277859</v>
      </c>
      <c r="AA33" s="104">
        <v>-451478.73</v>
      </c>
      <c r="AB33" s="104">
        <v>0</v>
      </c>
      <c r="AC33" s="104">
        <v>-28461</v>
      </c>
      <c r="AD33" s="104">
        <v>-308249.74040000001</v>
      </c>
      <c r="AE33" s="104">
        <v>-65925.27</v>
      </c>
      <c r="AF33" s="104">
        <v>324.24544397221507</v>
      </c>
      <c r="AG33" s="104">
        <v>28461</v>
      </c>
      <c r="AH33" s="104">
        <v>263710.68999999948</v>
      </c>
      <c r="AI33" s="104">
        <v>451478.73</v>
      </c>
      <c r="AJ33" s="104">
        <v>374175.01777500007</v>
      </c>
      <c r="AK33" s="105">
        <f t="shared" si="1"/>
        <v>269113.36737499957</v>
      </c>
      <c r="AL33" s="105">
        <f t="shared" si="2"/>
        <v>5822590.7844854388</v>
      </c>
      <c r="AM33" s="93"/>
      <c r="AN33" s="92"/>
    </row>
    <row r="34" spans="1:40" ht="18" customHeight="1" x14ac:dyDescent="0.25">
      <c r="A34" s="88" t="s">
        <v>40</v>
      </c>
      <c r="B34" s="89">
        <v>135418689.46753976</v>
      </c>
      <c r="C34" s="89">
        <v>-173644.95865026809</v>
      </c>
      <c r="D34" s="89">
        <v>-3891207</v>
      </c>
      <c r="E34" s="90">
        <v>6549.5</v>
      </c>
      <c r="F34" s="89">
        <v>0</v>
      </c>
      <c r="G34" s="89">
        <v>0</v>
      </c>
      <c r="H34" s="89">
        <v>140972.71437333888</v>
      </c>
      <c r="I34" s="89">
        <v>2745091.222618382</v>
      </c>
      <c r="J34" s="89">
        <v>-12618298.427150473</v>
      </c>
      <c r="K34" s="89">
        <v>1831901.1858253302</v>
      </c>
      <c r="L34" s="89">
        <v>216705</v>
      </c>
      <c r="M34" s="89">
        <v>2056192.9331994783</v>
      </c>
      <c r="N34" s="90">
        <v>476809.77</v>
      </c>
      <c r="O34" s="89">
        <v>-5681.1863687345658</v>
      </c>
      <c r="P34" s="90">
        <v>0</v>
      </c>
      <c r="Q34" s="89">
        <v>3891207</v>
      </c>
      <c r="R34" s="90">
        <v>923882</v>
      </c>
      <c r="S34" s="90">
        <v>6929920</v>
      </c>
      <c r="T34" s="89">
        <v>1919207</v>
      </c>
      <c r="U34" s="90">
        <v>6915606.6488877293</v>
      </c>
      <c r="V34" s="91">
        <f t="shared" si="0"/>
        <v>146783902.87027454</v>
      </c>
      <c r="W34" s="110"/>
      <c r="X34" s="89">
        <v>404065.29</v>
      </c>
      <c r="Z34" s="104">
        <v>250121.21945171198</v>
      </c>
      <c r="AA34" s="104">
        <v>-2847608.32</v>
      </c>
      <c r="AB34" s="104">
        <v>-734637</v>
      </c>
      <c r="AC34" s="104">
        <v>0</v>
      </c>
      <c r="AD34" s="104">
        <v>-4485434.9047083296</v>
      </c>
      <c r="AE34" s="104">
        <v>586665.07999999996</v>
      </c>
      <c r="AF34" s="104">
        <v>15904.010548288003</v>
      </c>
      <c r="AG34" s="104">
        <v>734637</v>
      </c>
      <c r="AH34" s="104">
        <v>11504886.530000031</v>
      </c>
      <c r="AI34" s="104">
        <v>2847608.32</v>
      </c>
      <c r="AJ34" s="104">
        <v>3898769.8157266667</v>
      </c>
      <c r="AK34" s="105">
        <f t="shared" si="1"/>
        <v>11770911.751018368</v>
      </c>
      <c r="AL34" s="105">
        <f t="shared" si="2"/>
        <v>158554814.62129292</v>
      </c>
      <c r="AM34" s="93"/>
      <c r="AN34" s="92"/>
    </row>
    <row r="35" spans="1:40" ht="18" customHeight="1" x14ac:dyDescent="0.25">
      <c r="A35" s="88" t="s">
        <v>41</v>
      </c>
      <c r="B35" s="89">
        <v>17316064.747704383</v>
      </c>
      <c r="C35" s="89">
        <v>-50737.897113302133</v>
      </c>
      <c r="D35" s="89">
        <v>-410174</v>
      </c>
      <c r="E35" s="90">
        <v>0</v>
      </c>
      <c r="F35" s="89">
        <v>0</v>
      </c>
      <c r="G35" s="89">
        <v>11476.461349669227</v>
      </c>
      <c r="H35" s="89">
        <v>18352.290380310562</v>
      </c>
      <c r="I35" s="89">
        <v>223748.68728000001</v>
      </c>
      <c r="J35" s="89">
        <v>-1451919.5976737267</v>
      </c>
      <c r="K35" s="89">
        <v>238482.90543137857</v>
      </c>
      <c r="L35" s="89">
        <v>17049</v>
      </c>
      <c r="M35" s="89">
        <v>454070.44211999991</v>
      </c>
      <c r="N35" s="90">
        <v>47648.34</v>
      </c>
      <c r="O35" s="89">
        <v>-714.55152868184098</v>
      </c>
      <c r="P35" s="90">
        <v>24920</v>
      </c>
      <c r="Q35" s="89">
        <v>410174</v>
      </c>
      <c r="R35" s="90">
        <v>77378</v>
      </c>
      <c r="S35" s="90">
        <v>634796</v>
      </c>
      <c r="T35" s="89">
        <v>259961.67</v>
      </c>
      <c r="U35" s="90">
        <v>600592.81913017412</v>
      </c>
      <c r="V35" s="91">
        <f t="shared" si="0"/>
        <v>18421169.317080207</v>
      </c>
      <c r="W35" s="110"/>
      <c r="X35" s="89">
        <v>48431.43</v>
      </c>
      <c r="Z35" s="104">
        <v>23869.875334296365</v>
      </c>
      <c r="AA35" s="104">
        <v>0</v>
      </c>
      <c r="AB35" s="104">
        <v>0</v>
      </c>
      <c r="AC35" s="104">
        <v>-90332</v>
      </c>
      <c r="AD35" s="104">
        <v>-862170.96279999998</v>
      </c>
      <c r="AE35" s="104">
        <v>-180508.01</v>
      </c>
      <c r="AF35" s="104">
        <v>1455.4346657036403</v>
      </c>
      <c r="AG35" s="104">
        <v>90332</v>
      </c>
      <c r="AH35" s="104">
        <v>1442645.4100000001</v>
      </c>
      <c r="AI35" s="104">
        <v>0</v>
      </c>
      <c r="AJ35" s="104">
        <v>1042678.97559</v>
      </c>
      <c r="AK35" s="105">
        <f t="shared" si="1"/>
        <v>1467970.72279</v>
      </c>
      <c r="AL35" s="105">
        <f t="shared" si="2"/>
        <v>19889140.039870206</v>
      </c>
      <c r="AM35" s="93"/>
      <c r="AN35" s="92"/>
    </row>
    <row r="36" spans="1:40" ht="18" customHeight="1" x14ac:dyDescent="0.25">
      <c r="A36" s="88" t="s">
        <v>42</v>
      </c>
      <c r="B36" s="89">
        <v>1367091.3918257402</v>
      </c>
      <c r="C36" s="89">
        <v>-34866.498848412397</v>
      </c>
      <c r="D36" s="89">
        <v>-36529</v>
      </c>
      <c r="E36" s="90">
        <v>0</v>
      </c>
      <c r="F36" s="89">
        <v>186010.12040212448</v>
      </c>
      <c r="G36" s="89">
        <v>0</v>
      </c>
      <c r="H36" s="89">
        <v>0</v>
      </c>
      <c r="I36" s="89">
        <v>32266.276799999992</v>
      </c>
      <c r="J36" s="89">
        <v>-109564.94313242752</v>
      </c>
      <c r="K36" s="89">
        <v>15906.435436438209</v>
      </c>
      <c r="L36" s="89">
        <v>2338</v>
      </c>
      <c r="M36" s="89">
        <v>23473.609739999996</v>
      </c>
      <c r="N36" s="90">
        <v>3916.3</v>
      </c>
      <c r="O36" s="89">
        <v>-62.113598280317547</v>
      </c>
      <c r="P36" s="90">
        <v>2447.5</v>
      </c>
      <c r="Q36" s="89">
        <v>36529</v>
      </c>
      <c r="R36" s="90">
        <v>9206</v>
      </c>
      <c r="S36" s="90">
        <v>14929</v>
      </c>
      <c r="T36" s="89">
        <v>45697.760000000002</v>
      </c>
      <c r="U36" s="90">
        <v>154059.11325774444</v>
      </c>
      <c r="V36" s="91">
        <f t="shared" si="0"/>
        <v>1712847.9518829272</v>
      </c>
      <c r="W36" s="110"/>
      <c r="X36" s="89">
        <v>2507.2399999999998</v>
      </c>
      <c r="Z36" s="104">
        <v>420.48241379310349</v>
      </c>
      <c r="AA36" s="104">
        <v>0</v>
      </c>
      <c r="AB36" s="104">
        <v>0</v>
      </c>
      <c r="AC36" s="104">
        <v>0</v>
      </c>
      <c r="AD36" s="104">
        <v>0</v>
      </c>
      <c r="AE36" s="104">
        <v>0</v>
      </c>
      <c r="AF36" s="104">
        <v>-50.042413793103492</v>
      </c>
      <c r="AG36" s="104">
        <v>0</v>
      </c>
      <c r="AH36" s="104">
        <v>23206.809999999823</v>
      </c>
      <c r="AI36" s="104">
        <v>0</v>
      </c>
      <c r="AJ36" s="104">
        <v>0</v>
      </c>
      <c r="AK36" s="105">
        <f t="shared" si="1"/>
        <v>23577.249999999822</v>
      </c>
      <c r="AL36" s="105">
        <f t="shared" si="2"/>
        <v>1736425.201882927</v>
      </c>
      <c r="AM36" s="93"/>
      <c r="AN36" s="92"/>
    </row>
    <row r="37" spans="1:40" ht="18" customHeight="1" x14ac:dyDescent="0.25">
      <c r="A37" s="88" t="s">
        <v>43</v>
      </c>
      <c r="B37" s="89">
        <v>103317461.73034647</v>
      </c>
      <c r="C37" s="89">
        <v>-138264.37972878473</v>
      </c>
      <c r="D37" s="89">
        <v>-2296005</v>
      </c>
      <c r="E37" s="90">
        <v>4627.4799999999996</v>
      </c>
      <c r="F37" s="89">
        <v>0</v>
      </c>
      <c r="G37" s="89">
        <v>0</v>
      </c>
      <c r="H37" s="89">
        <v>102278.76159712073</v>
      </c>
      <c r="I37" s="89">
        <v>2455622.3758399999</v>
      </c>
      <c r="J37" s="89">
        <v>-10551327.825025979</v>
      </c>
      <c r="K37" s="89">
        <v>1329084.0393291498</v>
      </c>
      <c r="L37" s="89">
        <v>111107</v>
      </c>
      <c r="M37" s="89">
        <v>2318749.47584</v>
      </c>
      <c r="N37" s="90">
        <v>720110.03</v>
      </c>
      <c r="O37" s="89">
        <v>-4333.6771245267</v>
      </c>
      <c r="P37" s="90">
        <v>0</v>
      </c>
      <c r="Q37" s="89">
        <v>2296005</v>
      </c>
      <c r="R37" s="90">
        <v>532226</v>
      </c>
      <c r="S37" s="90">
        <v>923656</v>
      </c>
      <c r="T37" s="89">
        <v>1441569.14</v>
      </c>
      <c r="U37" s="90">
        <v>6877392.0780545734</v>
      </c>
      <c r="V37" s="91">
        <f t="shared" ref="V37:V63" si="3">SUM(B37:U37)</f>
        <v>109439958.22912805</v>
      </c>
      <c r="W37" s="110"/>
      <c r="X37" s="89">
        <v>301690.92</v>
      </c>
      <c r="Z37" s="104">
        <v>56063.076572082726</v>
      </c>
      <c r="AA37" s="104">
        <v>-2011946.9999999998</v>
      </c>
      <c r="AB37" s="104">
        <v>-514099</v>
      </c>
      <c r="AC37" s="104">
        <v>0</v>
      </c>
      <c r="AD37" s="104">
        <v>-3224055.49357044</v>
      </c>
      <c r="AE37" s="104">
        <v>-244395.29</v>
      </c>
      <c r="AF37" s="104">
        <v>8230.9234279172742</v>
      </c>
      <c r="AG37" s="104">
        <v>514099</v>
      </c>
      <c r="AH37" s="104">
        <v>13256647.74999997</v>
      </c>
      <c r="AI37" s="104">
        <v>2011946.9999999998</v>
      </c>
      <c r="AJ37" s="104">
        <v>3468450.7892423575</v>
      </c>
      <c r="AK37" s="105">
        <f t="shared" ref="AK37:AK62" si="4">SUM(Z37:AJ37)</f>
        <v>13320941.755671887</v>
      </c>
      <c r="AL37" s="105">
        <f t="shared" ref="AL37:AL62" si="5">V37+AK37</f>
        <v>122760899.98479994</v>
      </c>
      <c r="AM37" s="93"/>
      <c r="AN37" s="92"/>
    </row>
    <row r="38" spans="1:40" ht="18" customHeight="1" x14ac:dyDescent="0.25">
      <c r="A38" s="88" t="s">
        <v>44</v>
      </c>
      <c r="B38" s="89">
        <v>82909339.507384449</v>
      </c>
      <c r="C38" s="89">
        <v>-100226.79998893525</v>
      </c>
      <c r="D38" s="89">
        <v>-2090813</v>
      </c>
      <c r="E38" s="90">
        <v>4466.7299999999996</v>
      </c>
      <c r="F38" s="89">
        <v>0</v>
      </c>
      <c r="G38" s="89">
        <v>443893.34971272491</v>
      </c>
      <c r="H38" s="89">
        <v>90466.049955358307</v>
      </c>
      <c r="I38" s="89">
        <v>1506488.7567000005</v>
      </c>
      <c r="J38" s="89">
        <v>-6639307.4564465676</v>
      </c>
      <c r="K38" s="89">
        <v>1175581.1394201028</v>
      </c>
      <c r="L38" s="89">
        <v>86266</v>
      </c>
      <c r="M38" s="89">
        <v>1193288.4552329993</v>
      </c>
      <c r="N38" s="90">
        <v>163831.97</v>
      </c>
      <c r="O38" s="89">
        <v>-3267.4862299494462</v>
      </c>
      <c r="P38" s="90">
        <v>43920</v>
      </c>
      <c r="Q38" s="89">
        <v>2090813</v>
      </c>
      <c r="R38" s="90">
        <v>340254</v>
      </c>
      <c r="S38" s="90">
        <v>3560591</v>
      </c>
      <c r="T38" s="89">
        <v>928061.85</v>
      </c>
      <c r="U38" s="90">
        <v>5017201.1454414949</v>
      </c>
      <c r="V38" s="91">
        <f t="shared" si="3"/>
        <v>90720848.211181641</v>
      </c>
      <c r="W38" s="110"/>
      <c r="X38" s="89">
        <v>191628.48</v>
      </c>
      <c r="Z38" s="104">
        <v>206757.93279187634</v>
      </c>
      <c r="AA38" s="104">
        <v>-1942057.1700000002</v>
      </c>
      <c r="AB38" s="104">
        <v>-415809</v>
      </c>
      <c r="AC38" s="104">
        <v>0</v>
      </c>
      <c r="AD38" s="104">
        <v>-406404.16168105695</v>
      </c>
      <c r="AE38" s="104">
        <v>-1726249.19</v>
      </c>
      <c r="AF38" s="104">
        <v>-20623.252791876352</v>
      </c>
      <c r="AG38" s="104">
        <v>415809</v>
      </c>
      <c r="AH38" s="104">
        <v>1647041.3399999887</v>
      </c>
      <c r="AI38" s="104">
        <v>1942057.1700000002</v>
      </c>
      <c r="AJ38" s="104">
        <v>2132653.3525690609</v>
      </c>
      <c r="AK38" s="105">
        <f t="shared" si="4"/>
        <v>1833176.020887993</v>
      </c>
      <c r="AL38" s="105">
        <f t="shared" si="5"/>
        <v>92554024.232069626</v>
      </c>
      <c r="AM38" s="93"/>
      <c r="AN38" s="92"/>
    </row>
    <row r="39" spans="1:40" ht="18" customHeight="1" x14ac:dyDescent="0.25">
      <c r="A39" s="88" t="s">
        <v>45</v>
      </c>
      <c r="B39" s="89">
        <v>3432957.0781064876</v>
      </c>
      <c r="C39" s="89">
        <v>-36485.699018781677</v>
      </c>
      <c r="D39" s="89">
        <v>-70059</v>
      </c>
      <c r="E39" s="90">
        <v>0</v>
      </c>
      <c r="F39" s="89">
        <v>338503.5653952132</v>
      </c>
      <c r="G39" s="89">
        <v>0</v>
      </c>
      <c r="H39" s="89">
        <v>0</v>
      </c>
      <c r="I39" s="89">
        <v>46372.384236423728</v>
      </c>
      <c r="J39" s="89">
        <v>-266273.44466427201</v>
      </c>
      <c r="K39" s="89">
        <v>38657.085331308786</v>
      </c>
      <c r="L39" s="89">
        <v>4071</v>
      </c>
      <c r="M39" s="89">
        <v>80568.384236423735</v>
      </c>
      <c r="N39" s="90">
        <v>9138.0400000000009</v>
      </c>
      <c r="O39" s="89">
        <v>-150.95340992969412</v>
      </c>
      <c r="P39" s="90">
        <v>0</v>
      </c>
      <c r="Q39" s="89">
        <v>70059</v>
      </c>
      <c r="R39" s="90">
        <v>14700</v>
      </c>
      <c r="S39" s="90">
        <v>34642</v>
      </c>
      <c r="T39" s="89">
        <v>67556.899999999994</v>
      </c>
      <c r="U39" s="90">
        <v>109317.0174387533</v>
      </c>
      <c r="V39" s="91">
        <f t="shared" si="3"/>
        <v>3873573.3576516272</v>
      </c>
      <c r="W39" s="110"/>
      <c r="X39" s="89">
        <v>7192.41</v>
      </c>
      <c r="Z39" s="104">
        <v>1147.5172413793102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39.29275862068971</v>
      </c>
      <c r="AG39" s="104">
        <v>0</v>
      </c>
      <c r="AH39" s="104">
        <v>72589.75</v>
      </c>
      <c r="AI39" s="104">
        <v>0</v>
      </c>
      <c r="AJ39" s="104">
        <v>0</v>
      </c>
      <c r="AK39" s="105">
        <f t="shared" si="4"/>
        <v>73776.56</v>
      </c>
      <c r="AL39" s="105">
        <f t="shared" si="5"/>
        <v>3947349.9176516272</v>
      </c>
      <c r="AM39" s="93"/>
      <c r="AN39" s="92"/>
    </row>
    <row r="40" spans="1:40" ht="18" customHeight="1" x14ac:dyDescent="0.25">
      <c r="A40" s="88" t="s">
        <v>46</v>
      </c>
      <c r="B40" s="89">
        <v>109608396.98770082</v>
      </c>
      <c r="C40" s="89">
        <v>-128447.89927238686</v>
      </c>
      <c r="D40" s="89">
        <v>-2569673</v>
      </c>
      <c r="E40" s="90">
        <v>7832.84</v>
      </c>
      <c r="F40" s="89">
        <v>0</v>
      </c>
      <c r="G40" s="89">
        <v>165065.59101568616</v>
      </c>
      <c r="H40" s="89">
        <v>107806.36258351865</v>
      </c>
      <c r="I40" s="89">
        <v>828495.65410000226</v>
      </c>
      <c r="J40" s="89">
        <v>-8337790.5616264343</v>
      </c>
      <c r="K40" s="89">
        <v>1400913.6756297946</v>
      </c>
      <c r="L40" s="89">
        <v>146333</v>
      </c>
      <c r="M40" s="89">
        <v>511667.34544286085</v>
      </c>
      <c r="N40" s="90">
        <v>1146007.8700000001</v>
      </c>
      <c r="O40" s="89">
        <v>-4103.3821715643098</v>
      </c>
      <c r="P40" s="90">
        <v>239760</v>
      </c>
      <c r="Q40" s="89">
        <v>2569673</v>
      </c>
      <c r="R40" s="90">
        <v>435474</v>
      </c>
      <c r="S40" s="90">
        <v>1264732</v>
      </c>
      <c r="T40" s="89">
        <v>1309046.69</v>
      </c>
      <c r="U40" s="90">
        <v>12446717.029514587</v>
      </c>
      <c r="V40" s="91">
        <f t="shared" si="3"/>
        <v>121147907.20291688</v>
      </c>
      <c r="W40" s="110"/>
      <c r="X40" s="89">
        <v>273286.76</v>
      </c>
      <c r="Z40" s="104">
        <v>167675.2114166574</v>
      </c>
      <c r="AA40" s="104">
        <v>-3405583.2</v>
      </c>
      <c r="AB40" s="104">
        <v>-554088</v>
      </c>
      <c r="AC40" s="104">
        <v>0</v>
      </c>
      <c r="AD40" s="104">
        <v>-3436482.8157906299</v>
      </c>
      <c r="AE40" s="104">
        <v>-266871.02</v>
      </c>
      <c r="AF40" s="104">
        <v>5042.358583342575</v>
      </c>
      <c r="AG40" s="104">
        <v>554088</v>
      </c>
      <c r="AH40" s="104">
        <v>3198032.549999997</v>
      </c>
      <c r="AI40" s="104">
        <v>3405583.2</v>
      </c>
      <c r="AJ40" s="104">
        <v>3703353.8386174194</v>
      </c>
      <c r="AK40" s="105">
        <f t="shared" si="4"/>
        <v>3370750.1228267872</v>
      </c>
      <c r="AL40" s="105">
        <f t="shared" si="5"/>
        <v>124518657.32574366</v>
      </c>
      <c r="AM40" s="93"/>
      <c r="AN40" s="92"/>
    </row>
    <row r="41" spans="1:40" ht="18" customHeight="1" x14ac:dyDescent="0.25">
      <c r="A41" s="88" t="s">
        <v>47</v>
      </c>
      <c r="B41" s="89">
        <v>142733269.83186135</v>
      </c>
      <c r="C41" s="89">
        <v>-178986.22904707518</v>
      </c>
      <c r="D41" s="89">
        <v>-3882649</v>
      </c>
      <c r="E41" s="90">
        <v>1574.48</v>
      </c>
      <c r="F41" s="89">
        <v>0</v>
      </c>
      <c r="G41" s="89">
        <v>0</v>
      </c>
      <c r="H41" s="89">
        <v>130622.45304348774</v>
      </c>
      <c r="I41" s="89">
        <v>3891098.6993471142</v>
      </c>
      <c r="J41" s="89">
        <v>-13475332.530910317</v>
      </c>
      <c r="K41" s="89">
        <v>1697402.4206703745</v>
      </c>
      <c r="L41" s="89">
        <v>382170</v>
      </c>
      <c r="M41" s="89">
        <v>880752.9533635769</v>
      </c>
      <c r="N41" s="90">
        <v>424918.77</v>
      </c>
      <c r="O41" s="89">
        <v>-5792.1592893240559</v>
      </c>
      <c r="P41" s="90">
        <v>0</v>
      </c>
      <c r="Q41" s="89">
        <v>3882649</v>
      </c>
      <c r="R41" s="90">
        <v>718442</v>
      </c>
      <c r="S41" s="90">
        <v>2853598</v>
      </c>
      <c r="T41" s="89">
        <v>1991314.15</v>
      </c>
      <c r="U41" s="90">
        <v>5141306.6252987776</v>
      </c>
      <c r="V41" s="91">
        <f t="shared" si="3"/>
        <v>147186359.46433794</v>
      </c>
      <c r="W41" s="110"/>
      <c r="X41" s="89">
        <v>419520.35</v>
      </c>
      <c r="Z41" s="104">
        <v>227243.42538513796</v>
      </c>
      <c r="AA41" s="104">
        <v>-684556.96</v>
      </c>
      <c r="AB41" s="104">
        <v>-742318</v>
      </c>
      <c r="AC41" s="104">
        <v>0</v>
      </c>
      <c r="AD41" s="104">
        <v>-4407482.6689502699</v>
      </c>
      <c r="AE41" s="104">
        <v>156170.85</v>
      </c>
      <c r="AF41" s="104">
        <v>16142.644614862045</v>
      </c>
      <c r="AG41" s="104">
        <v>742318</v>
      </c>
      <c r="AH41" s="104">
        <v>10356357.220000029</v>
      </c>
      <c r="AI41" s="104">
        <v>684556.96</v>
      </c>
      <c r="AJ41" s="104">
        <v>4251311.8177427817</v>
      </c>
      <c r="AK41" s="105">
        <f t="shared" si="4"/>
        <v>10599743.288792539</v>
      </c>
      <c r="AL41" s="105">
        <f t="shared" si="5"/>
        <v>157786102.7531305</v>
      </c>
      <c r="AM41" s="93"/>
      <c r="AN41" s="106"/>
    </row>
    <row r="42" spans="1:40" ht="18" customHeight="1" x14ac:dyDescent="0.25">
      <c r="A42" s="88" t="s">
        <v>48</v>
      </c>
      <c r="B42" s="89">
        <v>49953356.416244224</v>
      </c>
      <c r="C42" s="89">
        <v>-72221.864482369696</v>
      </c>
      <c r="D42" s="89">
        <v>-1531727</v>
      </c>
      <c r="E42" s="90">
        <v>0</v>
      </c>
      <c r="F42" s="89">
        <v>0</v>
      </c>
      <c r="G42" s="89">
        <v>0</v>
      </c>
      <c r="H42" s="89">
        <v>45021.368467761858</v>
      </c>
      <c r="I42" s="89">
        <v>851398.19959999947</v>
      </c>
      <c r="J42" s="89">
        <v>-4644514.759631346</v>
      </c>
      <c r="K42" s="89">
        <v>585040.1522748142</v>
      </c>
      <c r="L42" s="89">
        <v>83444</v>
      </c>
      <c r="M42" s="89">
        <v>894732.39440000034</v>
      </c>
      <c r="N42" s="90">
        <v>68861.64</v>
      </c>
      <c r="O42" s="89">
        <v>-2221.5670215530663</v>
      </c>
      <c r="P42" s="90">
        <v>17515</v>
      </c>
      <c r="Q42" s="89">
        <v>1531727</v>
      </c>
      <c r="R42" s="90">
        <v>272528</v>
      </c>
      <c r="S42" s="90">
        <v>5487134</v>
      </c>
      <c r="T42" s="89">
        <v>549995.1</v>
      </c>
      <c r="U42" s="90">
        <v>2698254.4897217476</v>
      </c>
      <c r="V42" s="91">
        <f t="shared" si="3"/>
        <v>56788322.569573276</v>
      </c>
      <c r="W42" s="110"/>
      <c r="X42" s="89">
        <v>110595.66</v>
      </c>
      <c r="Z42" s="104">
        <v>71962.61893572181</v>
      </c>
      <c r="AA42" s="104">
        <v>0</v>
      </c>
      <c r="AB42" s="104">
        <v>-280480</v>
      </c>
      <c r="AC42" s="104">
        <v>0</v>
      </c>
      <c r="AD42" s="104">
        <v>-491064.79212</v>
      </c>
      <c r="AE42" s="104">
        <v>-1414.16</v>
      </c>
      <c r="AF42" s="104">
        <v>3611.9310642781784</v>
      </c>
      <c r="AG42" s="104">
        <v>280480</v>
      </c>
      <c r="AH42" s="104">
        <v>2867976.5900000036</v>
      </c>
      <c r="AI42" s="104">
        <v>0</v>
      </c>
      <c r="AJ42" s="104">
        <v>492478.95374999999</v>
      </c>
      <c r="AK42" s="105">
        <f t="shared" si="4"/>
        <v>2943551.1416300037</v>
      </c>
      <c r="AL42" s="105">
        <f t="shared" si="5"/>
        <v>59731873.711203277</v>
      </c>
      <c r="AM42" s="93"/>
      <c r="AN42" s="92"/>
    </row>
    <row r="43" spans="1:40" ht="18" customHeight="1" x14ac:dyDescent="0.25">
      <c r="A43" s="88" t="s">
        <v>49</v>
      </c>
      <c r="B43" s="89">
        <v>38029846.475852363</v>
      </c>
      <c r="C43" s="89">
        <v>-66653.588356751221</v>
      </c>
      <c r="D43" s="89">
        <v>-859541</v>
      </c>
      <c r="E43" s="90">
        <v>689.38</v>
      </c>
      <c r="F43" s="89">
        <v>0</v>
      </c>
      <c r="G43" s="89">
        <v>103660.31980015928</v>
      </c>
      <c r="H43" s="89">
        <v>39485.205505433674</v>
      </c>
      <c r="I43" s="89">
        <v>499859.09529999958</v>
      </c>
      <c r="J43" s="89">
        <v>-2993226.2102728733</v>
      </c>
      <c r="K43" s="89">
        <v>513099.25548004208</v>
      </c>
      <c r="L43" s="89">
        <v>43878</v>
      </c>
      <c r="M43" s="89">
        <v>239080.62339999987</v>
      </c>
      <c r="N43" s="90">
        <v>62334.47</v>
      </c>
      <c r="O43" s="89">
        <v>-1473.0942179359351</v>
      </c>
      <c r="P43" s="90">
        <v>51955</v>
      </c>
      <c r="Q43" s="89">
        <v>859541</v>
      </c>
      <c r="R43" s="90">
        <v>201698</v>
      </c>
      <c r="S43" s="90">
        <v>1245356</v>
      </c>
      <c r="T43" s="89">
        <v>474823.48</v>
      </c>
      <c r="U43" s="90">
        <v>2729426.5369917504</v>
      </c>
      <c r="V43" s="91">
        <f t="shared" si="3"/>
        <v>41173838.949482195</v>
      </c>
      <c r="W43" s="110"/>
      <c r="X43" s="89">
        <v>94483.77</v>
      </c>
      <c r="Z43" s="104">
        <v>53784.357277819501</v>
      </c>
      <c r="AA43" s="104">
        <v>-299728.56</v>
      </c>
      <c r="AB43" s="104">
        <v>-194123</v>
      </c>
      <c r="AC43" s="104">
        <v>0</v>
      </c>
      <c r="AD43" s="104">
        <v>-961545.01694999996</v>
      </c>
      <c r="AE43" s="104">
        <v>-121947.97</v>
      </c>
      <c r="AF43" s="104">
        <v>1994.2727221805035</v>
      </c>
      <c r="AG43" s="104">
        <v>194123</v>
      </c>
      <c r="AH43" s="104">
        <v>529520.53999999166</v>
      </c>
      <c r="AI43" s="104">
        <v>299728.56</v>
      </c>
      <c r="AJ43" s="104">
        <v>1083492.9899599999</v>
      </c>
      <c r="AK43" s="105">
        <f t="shared" si="4"/>
        <v>585299.17300999165</v>
      </c>
      <c r="AL43" s="105">
        <f t="shared" si="5"/>
        <v>41759138.122492187</v>
      </c>
      <c r="AM43" s="93"/>
      <c r="AN43" s="92"/>
    </row>
    <row r="44" spans="1:40" ht="18" customHeight="1" x14ac:dyDescent="0.25">
      <c r="A44" s="88" t="s">
        <v>50</v>
      </c>
      <c r="B44" s="89">
        <v>14609746.431704661</v>
      </c>
      <c r="C44" s="89">
        <v>-46246.212961423713</v>
      </c>
      <c r="D44" s="89">
        <v>-376713</v>
      </c>
      <c r="E44" s="90">
        <v>579</v>
      </c>
      <c r="F44" s="89">
        <v>0</v>
      </c>
      <c r="G44" s="89">
        <v>336.67241366415084</v>
      </c>
      <c r="H44" s="89">
        <v>14791.089882436483</v>
      </c>
      <c r="I44" s="89">
        <v>235450.94139999998</v>
      </c>
      <c r="J44" s="89">
        <v>-1323932.6988137153</v>
      </c>
      <c r="K44" s="89">
        <v>192206.09616359114</v>
      </c>
      <c r="L44" s="89">
        <v>15531</v>
      </c>
      <c r="M44" s="89">
        <v>158862.97070000001</v>
      </c>
      <c r="N44" s="90">
        <v>79141.94</v>
      </c>
      <c r="O44" s="89">
        <v>-589.59525468562697</v>
      </c>
      <c r="P44" s="90">
        <v>18700</v>
      </c>
      <c r="Q44" s="89">
        <v>376713</v>
      </c>
      <c r="R44" s="90">
        <v>130020</v>
      </c>
      <c r="S44" s="90">
        <v>298957</v>
      </c>
      <c r="T44" s="89">
        <v>199323.86</v>
      </c>
      <c r="U44" s="90">
        <v>803508.85468182759</v>
      </c>
      <c r="V44" s="91">
        <f t="shared" si="3"/>
        <v>15386387.349916354</v>
      </c>
      <c r="W44" s="110"/>
      <c r="X44" s="89">
        <v>35434.639999999999</v>
      </c>
      <c r="Z44" s="104">
        <v>15360.618396861395</v>
      </c>
      <c r="AA44" s="104">
        <v>-251739.2</v>
      </c>
      <c r="AB44" s="104">
        <v>-74917</v>
      </c>
      <c r="AC44" s="104">
        <v>0</v>
      </c>
      <c r="AD44" s="104">
        <v>-445458.06571</v>
      </c>
      <c r="AE44" s="104">
        <v>-21111.84</v>
      </c>
      <c r="AF44" s="104">
        <v>1568.261603138606</v>
      </c>
      <c r="AG44" s="104">
        <v>74917</v>
      </c>
      <c r="AH44" s="104">
        <v>1169255.2299999986</v>
      </c>
      <c r="AI44" s="104">
        <v>251739.2</v>
      </c>
      <c r="AJ44" s="104">
        <v>466569.91418999998</v>
      </c>
      <c r="AK44" s="105">
        <f t="shared" si="4"/>
        <v>1186184.1184799985</v>
      </c>
      <c r="AL44" s="105">
        <f t="shared" si="5"/>
        <v>16572571.468396353</v>
      </c>
      <c r="AM44" s="93"/>
      <c r="AN44" s="92"/>
    </row>
    <row r="45" spans="1:40" ht="18" customHeight="1" x14ac:dyDescent="0.25">
      <c r="A45" s="88" t="s">
        <v>51</v>
      </c>
      <c r="B45" s="89">
        <v>36805936.411042571</v>
      </c>
      <c r="C45" s="89">
        <v>-67673.815242736484</v>
      </c>
      <c r="D45" s="89">
        <v>-932577</v>
      </c>
      <c r="E45" s="90">
        <v>1061.43</v>
      </c>
      <c r="F45" s="89">
        <v>0</v>
      </c>
      <c r="G45" s="89">
        <v>0</v>
      </c>
      <c r="H45" s="89">
        <v>33615.50987941186</v>
      </c>
      <c r="I45" s="89">
        <v>4380.748735999834</v>
      </c>
      <c r="J45" s="89">
        <v>-3467858.4214795479</v>
      </c>
      <c r="K45" s="89">
        <v>436824.19455394923</v>
      </c>
      <c r="L45" s="89">
        <v>32499</v>
      </c>
      <c r="M45" s="89">
        <v>-157081.00926400014</v>
      </c>
      <c r="N45" s="90">
        <v>56786.38</v>
      </c>
      <c r="O45" s="89">
        <v>-1480.6512748944897</v>
      </c>
      <c r="P45" s="90">
        <v>39742.5</v>
      </c>
      <c r="Q45" s="89">
        <v>932577</v>
      </c>
      <c r="R45" s="90">
        <v>329518</v>
      </c>
      <c r="S45" s="90">
        <v>2411112</v>
      </c>
      <c r="T45" s="89">
        <v>488596.49</v>
      </c>
      <c r="U45" s="90">
        <v>837812.54005896125</v>
      </c>
      <c r="V45" s="91">
        <f t="shared" si="3"/>
        <v>37783791.307009712</v>
      </c>
      <c r="W45" s="110"/>
      <c r="X45" s="89">
        <v>97435.8</v>
      </c>
      <c r="Z45" s="104">
        <v>13551.927654353411</v>
      </c>
      <c r="AA45" s="104">
        <v>-461489.92999999993</v>
      </c>
      <c r="AB45" s="104">
        <v>-198431</v>
      </c>
      <c r="AC45" s="104">
        <v>0</v>
      </c>
      <c r="AD45" s="104">
        <v>-1653021.1150374999</v>
      </c>
      <c r="AE45" s="104">
        <v>457303.27</v>
      </c>
      <c r="AF45" s="104">
        <v>930.32234564658756</v>
      </c>
      <c r="AG45" s="104">
        <v>198431</v>
      </c>
      <c r="AH45" s="104">
        <v>2433743.5200000182</v>
      </c>
      <c r="AI45" s="104">
        <v>461489.92999999993</v>
      </c>
      <c r="AJ45" s="104">
        <v>1195717.8428999998</v>
      </c>
      <c r="AK45" s="105">
        <f t="shared" si="4"/>
        <v>2448225.7678625179</v>
      </c>
      <c r="AL45" s="105">
        <f t="shared" si="5"/>
        <v>40232017.074872233</v>
      </c>
      <c r="AM45" s="93"/>
      <c r="AN45" s="92"/>
    </row>
    <row r="46" spans="1:40" ht="18" customHeight="1" x14ac:dyDescent="0.25">
      <c r="A46" s="88" t="s">
        <v>52</v>
      </c>
      <c r="B46" s="89">
        <v>22591430.732437667</v>
      </c>
      <c r="C46" s="89">
        <v>-53703.297522057896</v>
      </c>
      <c r="D46" s="89">
        <v>-569017</v>
      </c>
      <c r="E46" s="90">
        <v>2527.81</v>
      </c>
      <c r="F46" s="89">
        <v>0</v>
      </c>
      <c r="G46" s="89">
        <v>0</v>
      </c>
      <c r="H46" s="89">
        <v>22524.304821015299</v>
      </c>
      <c r="I46" s="89">
        <v>297414.16419999948</v>
      </c>
      <c r="J46" s="89">
        <v>-2016123.4843146873</v>
      </c>
      <c r="K46" s="89">
        <v>292697.07187614997</v>
      </c>
      <c r="L46" s="89">
        <v>23323</v>
      </c>
      <c r="M46" s="89">
        <v>144229.84210000045</v>
      </c>
      <c r="N46" s="90">
        <v>65271.7</v>
      </c>
      <c r="O46" s="89">
        <v>-916.8794109520461</v>
      </c>
      <c r="P46" s="90">
        <v>44718.75</v>
      </c>
      <c r="Q46" s="89">
        <v>569017</v>
      </c>
      <c r="R46" s="90">
        <v>162858</v>
      </c>
      <c r="S46" s="90">
        <v>1597661</v>
      </c>
      <c r="T46" s="89">
        <v>299994.57</v>
      </c>
      <c r="U46" s="90">
        <v>889171.95305095706</v>
      </c>
      <c r="V46" s="91">
        <f t="shared" si="3"/>
        <v>24363079.23723809</v>
      </c>
      <c r="W46" s="110"/>
      <c r="X46" s="89">
        <v>57011.87</v>
      </c>
      <c r="Z46" s="104">
        <v>25072.507808465365</v>
      </c>
      <c r="AA46" s="104">
        <v>-1099046.05</v>
      </c>
      <c r="AB46" s="104">
        <v>-121916</v>
      </c>
      <c r="AC46" s="104">
        <v>0</v>
      </c>
      <c r="AD46" s="104">
        <v>-552146.11070666695</v>
      </c>
      <c r="AE46" s="104">
        <v>-77980.039999999994</v>
      </c>
      <c r="AF46" s="104">
        <v>962.8321915346387</v>
      </c>
      <c r="AG46" s="104">
        <v>121916</v>
      </c>
      <c r="AH46" s="104">
        <v>1644885.9800000004</v>
      </c>
      <c r="AI46" s="104">
        <v>1099046.05</v>
      </c>
      <c r="AJ46" s="104">
        <v>630126.15177599993</v>
      </c>
      <c r="AK46" s="105">
        <f t="shared" si="4"/>
        <v>1670921.3210693332</v>
      </c>
      <c r="AL46" s="105">
        <f t="shared" si="5"/>
        <v>26034000.558307424</v>
      </c>
      <c r="AM46" s="93"/>
      <c r="AN46" s="92"/>
    </row>
    <row r="47" spans="1:40" ht="18" customHeight="1" x14ac:dyDescent="0.25">
      <c r="A47" s="88" t="s">
        <v>53</v>
      </c>
      <c r="B47" s="89">
        <v>76822816.550490916</v>
      </c>
      <c r="C47" s="89">
        <v>-118738.58208555878</v>
      </c>
      <c r="D47" s="89">
        <v>-2129236</v>
      </c>
      <c r="E47" s="90">
        <v>0</v>
      </c>
      <c r="F47" s="89">
        <v>0</v>
      </c>
      <c r="G47" s="89">
        <v>0</v>
      </c>
      <c r="H47" s="89">
        <v>73409.053576729711</v>
      </c>
      <c r="I47" s="89">
        <v>1364681.1715075015</v>
      </c>
      <c r="J47" s="89">
        <v>-6790994.9438578598</v>
      </c>
      <c r="K47" s="89">
        <v>953930.21901661856</v>
      </c>
      <c r="L47" s="89">
        <v>134389</v>
      </c>
      <c r="M47" s="89">
        <v>1431541.0359116392</v>
      </c>
      <c r="N47" s="90">
        <v>169706.42</v>
      </c>
      <c r="O47" s="89">
        <v>-3038.486721308509</v>
      </c>
      <c r="P47" s="90">
        <v>0</v>
      </c>
      <c r="Q47" s="89">
        <v>2129236</v>
      </c>
      <c r="R47" s="90">
        <v>452782</v>
      </c>
      <c r="S47" s="90">
        <v>2309466</v>
      </c>
      <c r="T47" s="89">
        <v>1177970.8999999999</v>
      </c>
      <c r="U47" s="90">
        <v>3262294.2766825012</v>
      </c>
      <c r="V47" s="91">
        <f t="shared" si="3"/>
        <v>81240214.614521161</v>
      </c>
      <c r="W47" s="110"/>
      <c r="X47" s="89">
        <v>245192.66</v>
      </c>
      <c r="Z47" s="104">
        <v>96684.21917241381</v>
      </c>
      <c r="AA47" s="104">
        <v>0</v>
      </c>
      <c r="AB47" s="104">
        <v>-400368</v>
      </c>
      <c r="AC47" s="104">
        <v>0</v>
      </c>
      <c r="AD47" s="104">
        <v>-766175.83589999995</v>
      </c>
      <c r="AE47" s="104">
        <v>-50772.33</v>
      </c>
      <c r="AF47" s="104">
        <v>5846.6308275861957</v>
      </c>
      <c r="AG47" s="104">
        <v>400368</v>
      </c>
      <c r="AH47" s="104">
        <v>219137.3900000006</v>
      </c>
      <c r="AI47" s="104">
        <v>0</v>
      </c>
      <c r="AJ47" s="104">
        <v>816948.17219999991</v>
      </c>
      <c r="AK47" s="105">
        <f t="shared" si="4"/>
        <v>321668.24630000046</v>
      </c>
      <c r="AL47" s="105">
        <f t="shared" si="5"/>
        <v>81561882.860821158</v>
      </c>
      <c r="AM47" s="93"/>
      <c r="AN47" s="92"/>
    </row>
    <row r="48" spans="1:40" ht="18" customHeight="1" x14ac:dyDescent="0.25">
      <c r="A48" s="88" t="s">
        <v>54</v>
      </c>
      <c r="B48" s="89">
        <v>13072586.457530016</v>
      </c>
      <c r="C48" s="89">
        <v>-46093.27840880549</v>
      </c>
      <c r="D48" s="89">
        <v>-321970</v>
      </c>
      <c r="E48" s="90">
        <v>0</v>
      </c>
      <c r="F48" s="89">
        <v>0</v>
      </c>
      <c r="G48" s="89">
        <v>202.22358933237334</v>
      </c>
      <c r="H48" s="89">
        <v>13240.130663789483</v>
      </c>
      <c r="I48" s="89">
        <v>225492.35851649984</v>
      </c>
      <c r="J48" s="89">
        <v>-1185108.20106446</v>
      </c>
      <c r="K48" s="89">
        <v>172051.81280148044</v>
      </c>
      <c r="L48" s="89">
        <v>18191</v>
      </c>
      <c r="M48" s="89">
        <v>213928.37851649983</v>
      </c>
      <c r="N48" s="90">
        <v>26435.040000000001</v>
      </c>
      <c r="O48" s="89">
        <v>-528.5247625306564</v>
      </c>
      <c r="P48" s="90">
        <v>21903.75</v>
      </c>
      <c r="Q48" s="89">
        <v>321970</v>
      </c>
      <c r="R48" s="90">
        <v>113210</v>
      </c>
      <c r="S48" s="90">
        <v>203558</v>
      </c>
      <c r="T48" s="89">
        <v>197259.23</v>
      </c>
      <c r="U48" s="90">
        <v>557112.16403931903</v>
      </c>
      <c r="V48" s="91">
        <f t="shared" si="3"/>
        <v>13603440.541421141</v>
      </c>
      <c r="W48" s="110"/>
      <c r="X48" s="89">
        <v>34992.120000000003</v>
      </c>
      <c r="Z48" s="104">
        <v>13167.005634669154</v>
      </c>
      <c r="AA48" s="104">
        <v>0</v>
      </c>
      <c r="AB48" s="104">
        <v>0</v>
      </c>
      <c r="AC48" s="104">
        <v>-67302</v>
      </c>
      <c r="AD48" s="104">
        <v>-266677.78399999999</v>
      </c>
      <c r="AE48" s="104">
        <v>3743.83</v>
      </c>
      <c r="AF48" s="104">
        <v>11.554365330846849</v>
      </c>
      <c r="AG48" s="104">
        <v>67302</v>
      </c>
      <c r="AH48" s="104">
        <v>703862.83999999985</v>
      </c>
      <c r="AI48" s="104">
        <v>0</v>
      </c>
      <c r="AJ48" s="104">
        <v>262933.95288888889</v>
      </c>
      <c r="AK48" s="105">
        <f t="shared" si="4"/>
        <v>717041.39888888877</v>
      </c>
      <c r="AL48" s="105">
        <f t="shared" si="5"/>
        <v>14320481.940310031</v>
      </c>
      <c r="AM48" s="93"/>
      <c r="AN48" s="92"/>
    </row>
    <row r="49" spans="1:40" ht="18" customHeight="1" x14ac:dyDescent="0.25">
      <c r="A49" s="88" t="s">
        <v>55</v>
      </c>
      <c r="B49" s="89">
        <v>15048048.169497054</v>
      </c>
      <c r="C49" s="89">
        <v>-41808.740237062535</v>
      </c>
      <c r="D49" s="89">
        <v>-337674</v>
      </c>
      <c r="E49" s="90">
        <v>6310.12</v>
      </c>
      <c r="F49" s="89">
        <v>0</v>
      </c>
      <c r="G49" s="89">
        <v>168.77624938121031</v>
      </c>
      <c r="H49" s="89">
        <v>12062.773455003238</v>
      </c>
      <c r="I49" s="89">
        <v>196603.90739999997</v>
      </c>
      <c r="J49" s="89">
        <v>-1079724.3707121704</v>
      </c>
      <c r="K49" s="89">
        <v>156752.38357148314</v>
      </c>
      <c r="L49" s="89">
        <v>25217</v>
      </c>
      <c r="M49" s="89">
        <v>218738.73582</v>
      </c>
      <c r="N49" s="90">
        <v>81263.27</v>
      </c>
      <c r="O49" s="89">
        <v>-481.6598231750059</v>
      </c>
      <c r="P49" s="90">
        <v>9190</v>
      </c>
      <c r="Q49" s="89">
        <v>337674</v>
      </c>
      <c r="R49" s="90">
        <v>44394</v>
      </c>
      <c r="S49" s="90">
        <v>262221</v>
      </c>
      <c r="T49" s="89">
        <v>139417.93</v>
      </c>
      <c r="U49" s="90">
        <v>662854.51912112802</v>
      </c>
      <c r="V49" s="91">
        <f t="shared" si="3"/>
        <v>15741227.814341638</v>
      </c>
      <c r="W49" s="110"/>
      <c r="X49" s="89">
        <v>22594.720000000001</v>
      </c>
      <c r="Z49" s="104">
        <v>3732.1732014144382</v>
      </c>
      <c r="AA49" s="104">
        <v>-2743528.8013926791</v>
      </c>
      <c r="AB49" s="104">
        <v>0</v>
      </c>
      <c r="AC49" s="104">
        <v>-77290</v>
      </c>
      <c r="AD49" s="104">
        <v>-301456.29722000001</v>
      </c>
      <c r="AE49" s="104">
        <v>-11609.02</v>
      </c>
      <c r="AF49" s="104">
        <v>441.4867985855617</v>
      </c>
      <c r="AG49" s="104">
        <v>77290</v>
      </c>
      <c r="AH49" s="104">
        <v>281517.01000000164</v>
      </c>
      <c r="AI49" s="104">
        <v>2743528.8013926791</v>
      </c>
      <c r="AJ49" s="104">
        <v>313065.31885199994</v>
      </c>
      <c r="AK49" s="105">
        <f t="shared" si="4"/>
        <v>285690.67163200118</v>
      </c>
      <c r="AL49" s="105">
        <f t="shared" si="5"/>
        <v>16026918.485973639</v>
      </c>
      <c r="AM49" s="93"/>
      <c r="AN49" s="92"/>
    </row>
    <row r="50" spans="1:40" ht="18" customHeight="1" x14ac:dyDescent="0.25">
      <c r="A50" s="88" t="s">
        <v>56</v>
      </c>
      <c r="B50" s="89">
        <v>734998.45060601016</v>
      </c>
      <c r="C50" s="89">
        <v>-34140.211813514397</v>
      </c>
      <c r="D50" s="89">
        <v>-21571</v>
      </c>
      <c r="E50" s="90">
        <v>0</v>
      </c>
      <c r="F50" s="89">
        <v>0</v>
      </c>
      <c r="G50" s="89">
        <v>0</v>
      </c>
      <c r="H50" s="89">
        <v>0</v>
      </c>
      <c r="I50" s="89">
        <v>-79479.822599999985</v>
      </c>
      <c r="J50" s="89">
        <v>0</v>
      </c>
      <c r="K50" s="89">
        <v>2760.4980934749597</v>
      </c>
      <c r="L50" s="89">
        <v>1034</v>
      </c>
      <c r="M50" s="89">
        <v>2202.2262000000055</v>
      </c>
      <c r="N50" s="90">
        <v>0</v>
      </c>
      <c r="O50" s="89">
        <v>120839</v>
      </c>
      <c r="P50" s="90">
        <v>630</v>
      </c>
      <c r="Q50" s="89">
        <v>21571</v>
      </c>
      <c r="R50" s="90">
        <v>1830</v>
      </c>
      <c r="S50" s="90">
        <v>9616</v>
      </c>
      <c r="T50" s="89">
        <v>35892.870000000003</v>
      </c>
      <c r="U50" s="90">
        <v>10828.597509438432</v>
      </c>
      <c r="V50" s="91">
        <f t="shared" si="3"/>
        <v>807011.60799540929</v>
      </c>
      <c r="W50" s="110"/>
      <c r="X50" s="89">
        <v>405.71</v>
      </c>
      <c r="Z50" s="104">
        <v>54.690000000000012</v>
      </c>
      <c r="AA50" s="104">
        <v>0</v>
      </c>
      <c r="AB50" s="104">
        <v>0</v>
      </c>
      <c r="AC50" s="104">
        <v>0</v>
      </c>
      <c r="AD50" s="104">
        <v>0</v>
      </c>
      <c r="AE50" s="104">
        <v>0</v>
      </c>
      <c r="AF50" s="104">
        <v>0.63999999999999346</v>
      </c>
      <c r="AG50" s="104">
        <v>0</v>
      </c>
      <c r="AH50" s="104">
        <v>8185.6899999999441</v>
      </c>
      <c r="AI50" s="104">
        <v>0</v>
      </c>
      <c r="AJ50" s="104">
        <v>0</v>
      </c>
      <c r="AK50" s="105">
        <f t="shared" si="4"/>
        <v>8241.019999999944</v>
      </c>
      <c r="AL50" s="105">
        <f t="shared" si="5"/>
        <v>815252.62799540919</v>
      </c>
      <c r="AM50" s="93"/>
      <c r="AN50" s="92"/>
    </row>
    <row r="51" spans="1:40" ht="18" customHeight="1" x14ac:dyDescent="0.25">
      <c r="A51" s="88" t="s">
        <v>57</v>
      </c>
      <c r="B51" s="89">
        <v>3141582.7925804704</v>
      </c>
      <c r="C51" s="89">
        <v>-35953.790519258633</v>
      </c>
      <c r="D51" s="89">
        <v>-85800</v>
      </c>
      <c r="E51" s="90">
        <v>0</v>
      </c>
      <c r="F51" s="89">
        <v>0</v>
      </c>
      <c r="G51" s="89">
        <v>1370.6970964290488</v>
      </c>
      <c r="H51" s="89">
        <v>3056.3028815423045</v>
      </c>
      <c r="I51" s="89">
        <v>11592.444539999931</v>
      </c>
      <c r="J51" s="89">
        <v>-243257.87337814085</v>
      </c>
      <c r="K51" s="89">
        <v>39715.805273574195</v>
      </c>
      <c r="L51" s="89">
        <v>7470</v>
      </c>
      <c r="M51" s="89">
        <v>12929.20019000001</v>
      </c>
      <c r="N51" s="90">
        <v>9301.2199999999993</v>
      </c>
      <c r="O51" s="89">
        <v>-119.71756946096747</v>
      </c>
      <c r="P51" s="90">
        <v>0</v>
      </c>
      <c r="Q51" s="89">
        <v>85800</v>
      </c>
      <c r="R51" s="90">
        <v>37000</v>
      </c>
      <c r="S51" s="90">
        <v>91038</v>
      </c>
      <c r="T51" s="89">
        <v>60376.17</v>
      </c>
      <c r="U51" s="90">
        <v>245373.43274114383</v>
      </c>
      <c r="V51" s="91">
        <f t="shared" si="3"/>
        <v>3381474.6838362995</v>
      </c>
      <c r="W51" s="110"/>
      <c r="X51" s="89">
        <v>5653.33</v>
      </c>
      <c r="Z51" s="104">
        <v>863.20999999999981</v>
      </c>
      <c r="AA51" s="104">
        <v>0</v>
      </c>
      <c r="AB51" s="104">
        <v>-16379</v>
      </c>
      <c r="AC51" s="104">
        <v>0</v>
      </c>
      <c r="AD51" s="104">
        <v>-179015.46515999999</v>
      </c>
      <c r="AE51" s="104">
        <v>-15365.19</v>
      </c>
      <c r="AF51" s="104">
        <v>165.24000000000024</v>
      </c>
      <c r="AG51" s="104">
        <v>16379</v>
      </c>
      <c r="AH51" s="104">
        <v>114403</v>
      </c>
      <c r="AI51" s="104">
        <v>0</v>
      </c>
      <c r="AJ51" s="104">
        <v>194380.66200000001</v>
      </c>
      <c r="AK51" s="105">
        <f t="shared" si="4"/>
        <v>115431.45684</v>
      </c>
      <c r="AL51" s="105">
        <f t="shared" si="5"/>
        <v>3496906.1406762996</v>
      </c>
      <c r="AM51" s="93"/>
      <c r="AN51" s="92"/>
    </row>
    <row r="52" spans="1:40" ht="18" customHeight="1" x14ac:dyDescent="0.25">
      <c r="A52" s="88" t="s">
        <v>58</v>
      </c>
      <c r="B52" s="89">
        <v>22881356.578791697</v>
      </c>
      <c r="C52" s="89">
        <v>-53063.229576324062</v>
      </c>
      <c r="D52" s="89">
        <v>-559362</v>
      </c>
      <c r="E52" s="90">
        <v>1043.1199999999999</v>
      </c>
      <c r="F52" s="89">
        <v>0</v>
      </c>
      <c r="G52" s="89">
        <v>0</v>
      </c>
      <c r="H52" s="89">
        <v>23318.771994281349</v>
      </c>
      <c r="I52" s="89">
        <v>516905.92874999996</v>
      </c>
      <c r="J52" s="89">
        <v>-2087235.2872434221</v>
      </c>
      <c r="K52" s="89">
        <v>303020.95166575996</v>
      </c>
      <c r="L52" s="89">
        <v>25835</v>
      </c>
      <c r="M52" s="89">
        <v>531150.16125</v>
      </c>
      <c r="N52" s="90">
        <v>126300.74</v>
      </c>
      <c r="O52" s="89">
        <v>-948.44820966763757</v>
      </c>
      <c r="P52" s="90">
        <v>42765</v>
      </c>
      <c r="Q52" s="89">
        <v>559362</v>
      </c>
      <c r="R52" s="90">
        <v>119364</v>
      </c>
      <c r="S52" s="90">
        <v>353778</v>
      </c>
      <c r="T52" s="89">
        <v>291353.61</v>
      </c>
      <c r="U52" s="90">
        <v>868261.97122714226</v>
      </c>
      <c r="V52" s="91">
        <f t="shared" si="3"/>
        <v>23943206.868649464</v>
      </c>
      <c r="W52" s="110"/>
      <c r="X52" s="89">
        <v>55159.81</v>
      </c>
      <c r="Z52" s="104">
        <v>32548.219917565275</v>
      </c>
      <c r="AA52" s="104">
        <v>-453529.72000000003</v>
      </c>
      <c r="AB52" s="104">
        <v>-116378</v>
      </c>
      <c r="AC52" s="104">
        <v>0</v>
      </c>
      <c r="AD52" s="104">
        <v>-448630.818293333</v>
      </c>
      <c r="AE52" s="104">
        <v>-204162.63</v>
      </c>
      <c r="AF52" s="104">
        <v>2687.9400824347285</v>
      </c>
      <c r="AG52" s="104">
        <v>116378</v>
      </c>
      <c r="AH52" s="104">
        <v>2214905.8399999961</v>
      </c>
      <c r="AI52" s="104">
        <v>453529.72000000003</v>
      </c>
      <c r="AJ52" s="104">
        <v>652793.44922000007</v>
      </c>
      <c r="AK52" s="105">
        <f t="shared" si="4"/>
        <v>2250142.0009266632</v>
      </c>
      <c r="AL52" s="105">
        <f t="shared" si="5"/>
        <v>26193348.869576126</v>
      </c>
      <c r="AM52" s="93"/>
      <c r="AN52" s="92"/>
    </row>
    <row r="53" spans="1:40" ht="18" customHeight="1" x14ac:dyDescent="0.25">
      <c r="A53" s="88" t="s">
        <v>59</v>
      </c>
      <c r="B53" s="89">
        <v>23862384.416266415</v>
      </c>
      <c r="C53" s="89">
        <v>-56084.199441979348</v>
      </c>
      <c r="D53" s="89">
        <v>-643923</v>
      </c>
      <c r="E53" s="90">
        <v>1054.1400000000001</v>
      </c>
      <c r="F53" s="89">
        <v>0</v>
      </c>
      <c r="G53" s="89">
        <v>0</v>
      </c>
      <c r="H53" s="89">
        <v>22975.309776196693</v>
      </c>
      <c r="I53" s="89">
        <v>196180.83029999983</v>
      </c>
      <c r="J53" s="89">
        <v>-2370189.2899825647</v>
      </c>
      <c r="K53" s="89">
        <v>298557.75573885744</v>
      </c>
      <c r="L53" s="89">
        <v>37363</v>
      </c>
      <c r="M53" s="89">
        <v>202312.98989999981</v>
      </c>
      <c r="N53" s="90">
        <v>74899.28</v>
      </c>
      <c r="O53" s="89">
        <v>-964.50852763881903</v>
      </c>
      <c r="P53" s="90">
        <v>14895</v>
      </c>
      <c r="Q53" s="89">
        <v>643923</v>
      </c>
      <c r="R53" s="90">
        <v>119004</v>
      </c>
      <c r="S53" s="90">
        <v>1172049</v>
      </c>
      <c r="T53" s="89">
        <v>332136.7</v>
      </c>
      <c r="U53" s="90">
        <v>1405792.6844711774</v>
      </c>
      <c r="V53" s="91">
        <f t="shared" si="3"/>
        <v>25312367.108500466</v>
      </c>
      <c r="W53" s="110"/>
      <c r="X53" s="89">
        <v>63901.04</v>
      </c>
      <c r="Z53" s="104">
        <v>28982.199027498911</v>
      </c>
      <c r="AA53" s="104">
        <v>-458321.26</v>
      </c>
      <c r="AB53" s="104">
        <v>-125413</v>
      </c>
      <c r="AC53" s="104">
        <v>0</v>
      </c>
      <c r="AD53" s="104">
        <v>-584160.24964000005</v>
      </c>
      <c r="AE53" s="104">
        <v>-26791.94</v>
      </c>
      <c r="AF53" s="104">
        <v>2528.950972501083</v>
      </c>
      <c r="AG53" s="104">
        <v>125413</v>
      </c>
      <c r="AH53" s="104">
        <v>1732949.5799999945</v>
      </c>
      <c r="AI53" s="104">
        <v>458321.26</v>
      </c>
      <c r="AJ53" s="104">
        <v>610952.19203333335</v>
      </c>
      <c r="AK53" s="105">
        <f t="shared" si="4"/>
        <v>1764460.7323933281</v>
      </c>
      <c r="AL53" s="105">
        <f t="shared" si="5"/>
        <v>27076827.840893794</v>
      </c>
      <c r="AM53" s="93"/>
      <c r="AN53" s="92"/>
    </row>
    <row r="54" spans="1:40" ht="18" customHeight="1" x14ac:dyDescent="0.25">
      <c r="A54" s="88" t="s">
        <v>60</v>
      </c>
      <c r="B54" s="89">
        <v>25238712.292170081</v>
      </c>
      <c r="C54" s="89">
        <v>-57961.439550299714</v>
      </c>
      <c r="D54" s="89">
        <v>-540457</v>
      </c>
      <c r="E54" s="90">
        <v>22.34</v>
      </c>
      <c r="F54" s="89">
        <v>0</v>
      </c>
      <c r="G54" s="89">
        <v>9545.9668394750461</v>
      </c>
      <c r="H54" s="89">
        <v>25389.626099825397</v>
      </c>
      <c r="I54" s="89">
        <v>-61653.510290000217</v>
      </c>
      <c r="J54" s="89">
        <v>-2026476.9129645978</v>
      </c>
      <c r="K54" s="89">
        <v>329931.12437883392</v>
      </c>
      <c r="L54" s="89">
        <v>29261</v>
      </c>
      <c r="M54" s="89">
        <v>-87290.37029000021</v>
      </c>
      <c r="N54" s="90">
        <v>123037.15</v>
      </c>
      <c r="O54" s="89">
        <v>-997.31567665133832</v>
      </c>
      <c r="P54" s="90">
        <v>46740</v>
      </c>
      <c r="Q54" s="89">
        <v>540457</v>
      </c>
      <c r="R54" s="90">
        <v>88718</v>
      </c>
      <c r="S54" s="90">
        <v>1305229</v>
      </c>
      <c r="T54" s="89">
        <v>357479.38</v>
      </c>
      <c r="U54" s="90">
        <v>1448877.6270827437</v>
      </c>
      <c r="V54" s="91">
        <f t="shared" si="3"/>
        <v>26768563.957799405</v>
      </c>
      <c r="W54" s="110"/>
      <c r="X54" s="89">
        <v>69332.86</v>
      </c>
      <c r="Z54" s="104">
        <v>33614.702738738742</v>
      </c>
      <c r="AA54" s="104">
        <v>-9714.32</v>
      </c>
      <c r="AB54" s="104">
        <v>-133542</v>
      </c>
      <c r="AC54" s="104">
        <v>0</v>
      </c>
      <c r="AD54" s="104">
        <v>-572037.03824666701</v>
      </c>
      <c r="AE54" s="104">
        <v>-5296.8</v>
      </c>
      <c r="AF54" s="104">
        <v>1410.1772612612549</v>
      </c>
      <c r="AG54" s="104">
        <v>133542</v>
      </c>
      <c r="AH54" s="104">
        <v>713027.99000000209</v>
      </c>
      <c r="AI54" s="104">
        <v>9714.32</v>
      </c>
      <c r="AJ54" s="104">
        <v>577333.84793333348</v>
      </c>
      <c r="AK54" s="105">
        <f t="shared" si="4"/>
        <v>748052.87968666852</v>
      </c>
      <c r="AL54" s="105">
        <f t="shared" si="5"/>
        <v>27516616.837486073</v>
      </c>
      <c r="AM54" s="93"/>
      <c r="AN54" s="92"/>
    </row>
    <row r="55" spans="1:40" ht="18" customHeight="1" x14ac:dyDescent="0.25">
      <c r="A55" s="88" t="s">
        <v>61</v>
      </c>
      <c r="B55" s="89">
        <v>5806424.8310126895</v>
      </c>
      <c r="C55" s="89">
        <v>-38238.982235581316</v>
      </c>
      <c r="D55" s="89">
        <v>-127407</v>
      </c>
      <c r="E55" s="90">
        <v>591.92999999999995</v>
      </c>
      <c r="F55" s="89">
        <v>0</v>
      </c>
      <c r="G55" s="89">
        <v>5399.3850216807205</v>
      </c>
      <c r="H55" s="89">
        <v>6248.9387613078779</v>
      </c>
      <c r="I55" s="89">
        <v>145429.89371999999</v>
      </c>
      <c r="J55" s="89">
        <v>-490944.42420252558</v>
      </c>
      <c r="K55" s="89">
        <v>81203.219912992892</v>
      </c>
      <c r="L55" s="89">
        <v>3466</v>
      </c>
      <c r="M55" s="89">
        <v>106122.43638000006</v>
      </c>
      <c r="N55" s="90">
        <v>22518.74</v>
      </c>
      <c r="O55" s="89">
        <v>-241.61467988572002</v>
      </c>
      <c r="P55" s="90">
        <v>2795</v>
      </c>
      <c r="Q55" s="89">
        <v>127407</v>
      </c>
      <c r="R55" s="90">
        <v>37382</v>
      </c>
      <c r="S55" s="90">
        <v>159761</v>
      </c>
      <c r="T55" s="89">
        <v>91226.29</v>
      </c>
      <c r="U55" s="90">
        <v>374781.30552518234</v>
      </c>
      <c r="V55" s="91">
        <f t="shared" si="3"/>
        <v>6313925.9492158601</v>
      </c>
      <c r="W55" s="110"/>
      <c r="X55" s="89">
        <v>12265.58</v>
      </c>
      <c r="Z55" s="104">
        <v>1908.1699999999998</v>
      </c>
      <c r="AA55" s="104">
        <v>-257358.85</v>
      </c>
      <c r="AB55" s="104">
        <v>-29222</v>
      </c>
      <c r="AC55" s="104">
        <v>0</v>
      </c>
      <c r="AD55" s="104">
        <v>0</v>
      </c>
      <c r="AE55" s="104">
        <v>0</v>
      </c>
      <c r="AF55" s="104">
        <v>221.72000000000003</v>
      </c>
      <c r="AG55" s="104">
        <v>29222</v>
      </c>
      <c r="AH55" s="104">
        <v>478871.46000000089</v>
      </c>
      <c r="AI55" s="104">
        <v>257358.85</v>
      </c>
      <c r="AJ55" s="104">
        <v>0</v>
      </c>
      <c r="AK55" s="105">
        <f t="shared" si="4"/>
        <v>481001.35000000091</v>
      </c>
      <c r="AL55" s="105">
        <f t="shared" si="5"/>
        <v>6794927.2992158607</v>
      </c>
      <c r="AM55" s="93"/>
      <c r="AN55" s="92"/>
    </row>
    <row r="56" spans="1:40" ht="18" customHeight="1" x14ac:dyDescent="0.25">
      <c r="A56" s="88" t="s">
        <v>62</v>
      </c>
      <c r="B56" s="89">
        <v>4466853.9178705476</v>
      </c>
      <c r="C56" s="89">
        <v>-36797.458977001923</v>
      </c>
      <c r="D56" s="89">
        <v>-98606</v>
      </c>
      <c r="E56" s="90">
        <v>0</v>
      </c>
      <c r="F56" s="89">
        <v>0</v>
      </c>
      <c r="G56" s="89">
        <v>0</v>
      </c>
      <c r="H56" s="89">
        <v>4412.1947191147847</v>
      </c>
      <c r="I56" s="89">
        <v>100800.14300000001</v>
      </c>
      <c r="J56" s="89">
        <v>-447517.97803473391</v>
      </c>
      <c r="K56" s="89">
        <v>57335.242312446077</v>
      </c>
      <c r="L56" s="89">
        <v>12454</v>
      </c>
      <c r="M56" s="89">
        <v>102623.40456000002</v>
      </c>
      <c r="N56" s="90">
        <v>23824.17</v>
      </c>
      <c r="O56" s="89">
        <v>-182.62594235641674</v>
      </c>
      <c r="P56" s="90">
        <v>1340</v>
      </c>
      <c r="Q56" s="89">
        <v>98606</v>
      </c>
      <c r="R56" s="90">
        <v>28100</v>
      </c>
      <c r="S56" s="90">
        <v>108184</v>
      </c>
      <c r="T56" s="89">
        <v>71771.73</v>
      </c>
      <c r="U56" s="90">
        <v>340323.40218099853</v>
      </c>
      <c r="V56" s="91">
        <f t="shared" si="3"/>
        <v>4833524.1416890156</v>
      </c>
      <c r="W56" s="110"/>
      <c r="X56" s="89">
        <v>8095.79</v>
      </c>
      <c r="Z56" s="104">
        <v>1228.0496817631931</v>
      </c>
      <c r="AA56" s="104">
        <v>0</v>
      </c>
      <c r="AB56" s="104">
        <v>-23006</v>
      </c>
      <c r="AC56" s="104">
        <v>0</v>
      </c>
      <c r="AD56" s="104">
        <v>0</v>
      </c>
      <c r="AE56" s="104">
        <v>-7490.85</v>
      </c>
      <c r="AF56" s="104">
        <v>136.25031823680706</v>
      </c>
      <c r="AG56" s="104">
        <v>23006</v>
      </c>
      <c r="AH56" s="104">
        <v>175677.84999999963</v>
      </c>
      <c r="AI56" s="104">
        <v>0</v>
      </c>
      <c r="AJ56" s="104">
        <v>7490.8539240000064</v>
      </c>
      <c r="AK56" s="105">
        <f t="shared" si="4"/>
        <v>177042.15392399963</v>
      </c>
      <c r="AL56" s="105">
        <f t="shared" si="5"/>
        <v>5010566.2956130151</v>
      </c>
      <c r="AM56" s="93"/>
      <c r="AN56" s="92"/>
    </row>
    <row r="57" spans="1:40" ht="18" customHeight="1" x14ac:dyDescent="0.25">
      <c r="A57" s="88" t="s">
        <v>63</v>
      </c>
      <c r="B57" s="89">
        <v>2108252.2135676681</v>
      </c>
      <c r="C57" s="89">
        <v>-34595.823545194551</v>
      </c>
      <c r="D57" s="89">
        <v>-47850</v>
      </c>
      <c r="E57" s="90">
        <v>1233.6300000000001</v>
      </c>
      <c r="F57" s="89">
        <v>80063.96440676949</v>
      </c>
      <c r="G57" s="89">
        <v>0</v>
      </c>
      <c r="H57" s="89">
        <v>0</v>
      </c>
      <c r="I57" s="89">
        <v>38543.552756899982</v>
      </c>
      <c r="J57" s="89">
        <v>-118716.28331905407</v>
      </c>
      <c r="K57" s="89">
        <v>17235.010048661738</v>
      </c>
      <c r="L57" s="89">
        <v>8115</v>
      </c>
      <c r="M57" s="89">
        <v>38916.812756899984</v>
      </c>
      <c r="N57" s="90">
        <v>2774.05</v>
      </c>
      <c r="O57" s="89">
        <v>-67.301595935658938</v>
      </c>
      <c r="P57" s="90">
        <v>400</v>
      </c>
      <c r="Q57" s="89">
        <v>47850</v>
      </c>
      <c r="R57" s="90">
        <v>7648</v>
      </c>
      <c r="S57" s="90">
        <v>53679</v>
      </c>
      <c r="T57" s="89">
        <v>42043.65</v>
      </c>
      <c r="U57" s="90">
        <v>93829.11686635355</v>
      </c>
      <c r="V57" s="91">
        <f t="shared" si="3"/>
        <v>2339354.5919430684</v>
      </c>
      <c r="W57" s="110"/>
      <c r="X57" s="89">
        <v>1724.03</v>
      </c>
      <c r="Z57" s="104">
        <v>653.41</v>
      </c>
      <c r="AA57" s="104">
        <v>-536359.12</v>
      </c>
      <c r="AB57" s="104">
        <v>0</v>
      </c>
      <c r="AC57" s="104">
        <v>0</v>
      </c>
      <c r="AD57" s="104">
        <v>0</v>
      </c>
      <c r="AE57" s="104">
        <v>0</v>
      </c>
      <c r="AF57" s="104">
        <v>82.010000000000105</v>
      </c>
      <c r="AG57" s="104">
        <v>0</v>
      </c>
      <c r="AH57" s="104">
        <v>9193.8300000000745</v>
      </c>
      <c r="AI57" s="104">
        <v>536359.12</v>
      </c>
      <c r="AJ57" s="104">
        <v>0</v>
      </c>
      <c r="AK57" s="105">
        <f t="shared" si="4"/>
        <v>9929.2500000001164</v>
      </c>
      <c r="AL57" s="105">
        <f t="shared" si="5"/>
        <v>2349283.8419430684</v>
      </c>
      <c r="AM57" s="93"/>
      <c r="AN57" s="92"/>
    </row>
    <row r="58" spans="1:40" ht="18" customHeight="1" x14ac:dyDescent="0.25">
      <c r="A58" s="88" t="s">
        <v>64</v>
      </c>
      <c r="B58" s="89">
        <v>23090781.809879366</v>
      </c>
      <c r="C58" s="89">
        <v>-54629.262709384209</v>
      </c>
      <c r="D58" s="89">
        <v>-457506</v>
      </c>
      <c r="E58" s="90">
        <v>37.32</v>
      </c>
      <c r="F58" s="89">
        <v>0</v>
      </c>
      <c r="G58" s="89">
        <v>12000.665606522491</v>
      </c>
      <c r="H58" s="89">
        <v>23527.087908557933</v>
      </c>
      <c r="I58" s="89">
        <v>18667.560000000012</v>
      </c>
      <c r="J58" s="89">
        <v>-1868438.4060628908</v>
      </c>
      <c r="K58" s="89">
        <v>305727.95899044641</v>
      </c>
      <c r="L58" s="89">
        <v>36691</v>
      </c>
      <c r="M58" s="89">
        <v>75908.060300000187</v>
      </c>
      <c r="N58" s="90">
        <v>96112.58</v>
      </c>
      <c r="O58" s="89">
        <v>-919.53819029593558</v>
      </c>
      <c r="P58" s="90">
        <v>12890</v>
      </c>
      <c r="Q58" s="89">
        <v>457506</v>
      </c>
      <c r="R58" s="90">
        <v>204932</v>
      </c>
      <c r="S58" s="90">
        <v>33744</v>
      </c>
      <c r="T58" s="89">
        <v>312495.03999999998</v>
      </c>
      <c r="U58" s="90">
        <v>2155983.2877793582</v>
      </c>
      <c r="V58" s="91">
        <f t="shared" si="3"/>
        <v>24455511.163501676</v>
      </c>
      <c r="W58" s="110"/>
      <c r="X58" s="89">
        <v>59691.15</v>
      </c>
      <c r="Z58" s="104">
        <v>26811.579493993355</v>
      </c>
      <c r="AA58" s="104">
        <v>-16224.58</v>
      </c>
      <c r="AB58" s="104">
        <v>-114677</v>
      </c>
      <c r="AC58" s="104">
        <v>0</v>
      </c>
      <c r="AD58" s="104">
        <v>-543947.74280000001</v>
      </c>
      <c r="AE58" s="104">
        <v>-29205.88</v>
      </c>
      <c r="AF58" s="104">
        <v>665.85050600664908</v>
      </c>
      <c r="AG58" s="104">
        <v>114677</v>
      </c>
      <c r="AH58" s="104">
        <v>1736956.5799999982</v>
      </c>
      <c r="AI58" s="104">
        <v>16224.58</v>
      </c>
      <c r="AJ58" s="104">
        <v>573153.63203999994</v>
      </c>
      <c r="AK58" s="105">
        <f t="shared" si="4"/>
        <v>1764434.0192399984</v>
      </c>
      <c r="AL58" s="105">
        <f t="shared" si="5"/>
        <v>26219945.182741676</v>
      </c>
      <c r="AM58" s="93"/>
      <c r="AN58" s="92"/>
    </row>
    <row r="59" spans="1:40" ht="18" customHeight="1" x14ac:dyDescent="0.25">
      <c r="A59" s="88" t="s">
        <v>65</v>
      </c>
      <c r="B59" s="89">
        <v>3976752.3245519046</v>
      </c>
      <c r="C59" s="89">
        <v>-36391.828574114952</v>
      </c>
      <c r="D59" s="89">
        <v>-85983</v>
      </c>
      <c r="E59" s="90">
        <v>528.30999999999995</v>
      </c>
      <c r="F59" s="89">
        <v>0</v>
      </c>
      <c r="G59" s="89">
        <v>0</v>
      </c>
      <c r="H59" s="89">
        <v>3472.6243454480036</v>
      </c>
      <c r="I59" s="89">
        <v>141077.83758600036</v>
      </c>
      <c r="J59" s="89">
        <v>-358244.44205061271</v>
      </c>
      <c r="K59" s="89">
        <v>45125.78682073822</v>
      </c>
      <c r="L59" s="89">
        <v>6919</v>
      </c>
      <c r="M59" s="89">
        <v>13412.79</v>
      </c>
      <c r="N59" s="90">
        <v>7397.46</v>
      </c>
      <c r="O59" s="89">
        <v>-150.98408192624004</v>
      </c>
      <c r="P59" s="90">
        <v>6280</v>
      </c>
      <c r="Q59" s="89">
        <v>85983</v>
      </c>
      <c r="R59" s="90">
        <v>16642</v>
      </c>
      <c r="S59" s="90">
        <v>50352</v>
      </c>
      <c r="T59" s="89">
        <v>66289.679999999993</v>
      </c>
      <c r="U59" s="90">
        <v>257399.26161267009</v>
      </c>
      <c r="V59" s="91">
        <f t="shared" si="3"/>
        <v>4196861.8202101076</v>
      </c>
      <c r="W59" s="110"/>
      <c r="X59" s="89">
        <v>6920.8</v>
      </c>
      <c r="Z59" s="104">
        <v>1023.872132183908</v>
      </c>
      <c r="AA59" s="104">
        <v>-229698.11000000002</v>
      </c>
      <c r="AB59" s="104">
        <v>-19861</v>
      </c>
      <c r="AC59" s="104">
        <v>0</v>
      </c>
      <c r="AD59" s="104">
        <v>-61206.7846125</v>
      </c>
      <c r="AE59" s="104">
        <v>28480.04</v>
      </c>
      <c r="AF59" s="104">
        <v>100.04786781609232</v>
      </c>
      <c r="AG59" s="104">
        <v>19861</v>
      </c>
      <c r="AH59" s="104">
        <v>176767.45000000019</v>
      </c>
      <c r="AI59" s="104">
        <v>229698.11000000002</v>
      </c>
      <c r="AJ59" s="104">
        <v>32726.740218750001</v>
      </c>
      <c r="AK59" s="105">
        <f t="shared" si="4"/>
        <v>177891.36560625018</v>
      </c>
      <c r="AL59" s="105">
        <f t="shared" si="5"/>
        <v>4374753.1858163578</v>
      </c>
      <c r="AM59" s="93"/>
      <c r="AN59" s="92"/>
    </row>
    <row r="60" spans="1:40" ht="18" customHeight="1" x14ac:dyDescent="0.25">
      <c r="A60" s="88" t="s">
        <v>66</v>
      </c>
      <c r="B60" s="89">
        <v>38774111.185999788</v>
      </c>
      <c r="C60" s="89">
        <v>-71485.519042503292</v>
      </c>
      <c r="D60" s="89">
        <v>-914809</v>
      </c>
      <c r="E60" s="90">
        <v>3735.38</v>
      </c>
      <c r="F60" s="89">
        <v>0</v>
      </c>
      <c r="G60" s="89">
        <v>51918.654808937674</v>
      </c>
      <c r="H60" s="89">
        <v>38110.080371221353</v>
      </c>
      <c r="I60" s="89">
        <v>-504894.11486448994</v>
      </c>
      <c r="J60" s="89">
        <v>-2958112.8879343169</v>
      </c>
      <c r="K60" s="89">
        <v>495229.88710460986</v>
      </c>
      <c r="L60" s="89">
        <v>22732</v>
      </c>
      <c r="M60" s="89">
        <v>347909.6080226003</v>
      </c>
      <c r="N60" s="90">
        <v>408927.2</v>
      </c>
      <c r="O60" s="89">
        <v>-1455.8134551483026</v>
      </c>
      <c r="P60" s="90">
        <v>0</v>
      </c>
      <c r="Q60" s="89">
        <v>914809</v>
      </c>
      <c r="R60" s="90">
        <v>205304</v>
      </c>
      <c r="S60" s="90">
        <v>968752</v>
      </c>
      <c r="T60" s="89">
        <v>540054.46</v>
      </c>
      <c r="U60" s="90">
        <v>1802467.829667446</v>
      </c>
      <c r="V60" s="91">
        <f t="shared" si="3"/>
        <v>40123303.950678147</v>
      </c>
      <c r="W60" s="110"/>
      <c r="X60" s="89">
        <v>108465.03</v>
      </c>
      <c r="Z60" s="104">
        <v>53749.699286983538</v>
      </c>
      <c r="AA60" s="104">
        <v>-1624079.0899999999</v>
      </c>
      <c r="AB60" s="104">
        <v>0</v>
      </c>
      <c r="AC60" s="104">
        <v>-201238</v>
      </c>
      <c r="AD60" s="104">
        <v>-804479.41497000004</v>
      </c>
      <c r="AE60" s="104">
        <v>-21323.29</v>
      </c>
      <c r="AF60" s="104">
        <v>3612.6907130164618</v>
      </c>
      <c r="AG60" s="104">
        <v>201238</v>
      </c>
      <c r="AH60" s="104">
        <v>1195772.1000000015</v>
      </c>
      <c r="AI60" s="104">
        <v>1624079.0899999999</v>
      </c>
      <c r="AJ60" s="104">
        <v>825802.70529787231</v>
      </c>
      <c r="AK60" s="105">
        <f t="shared" si="4"/>
        <v>1253134.4903278737</v>
      </c>
      <c r="AL60" s="105">
        <f>V60+AK60</f>
        <v>41376438.44100602</v>
      </c>
      <c r="AM60" s="93"/>
      <c r="AN60" s="92"/>
    </row>
    <row r="61" spans="1:40" ht="18" customHeight="1" x14ac:dyDescent="0.25">
      <c r="A61" s="88" t="s">
        <v>67</v>
      </c>
      <c r="B61" s="89">
        <v>12109196.014727235</v>
      </c>
      <c r="C61" s="89">
        <v>-43570.288554712482</v>
      </c>
      <c r="D61" s="89">
        <v>-245500</v>
      </c>
      <c r="E61" s="90">
        <v>1396.47</v>
      </c>
      <c r="F61" s="89">
        <v>0</v>
      </c>
      <c r="G61" s="89">
        <v>53700.216274437073</v>
      </c>
      <c r="H61" s="89">
        <v>12526.140040473654</v>
      </c>
      <c r="I61" s="89">
        <v>60979.248597999984</v>
      </c>
      <c r="J61" s="89">
        <v>-926704.19317824463</v>
      </c>
      <c r="K61" s="89">
        <v>162773.70337913823</v>
      </c>
      <c r="L61" s="89">
        <v>9364</v>
      </c>
      <c r="M61" s="89">
        <v>190226.75859799996</v>
      </c>
      <c r="N61" s="90">
        <v>38836.660000000003</v>
      </c>
      <c r="O61" s="89">
        <v>-456.07063843778394</v>
      </c>
      <c r="P61" s="90">
        <v>0</v>
      </c>
      <c r="Q61" s="89">
        <v>245500</v>
      </c>
      <c r="R61" s="90">
        <v>48556</v>
      </c>
      <c r="S61" s="90">
        <v>210076</v>
      </c>
      <c r="T61" s="89">
        <v>163198.85999999999</v>
      </c>
      <c r="U61" s="90">
        <v>1167029.2546321373</v>
      </c>
      <c r="V61" s="91">
        <f t="shared" si="3"/>
        <v>13257128.773878025</v>
      </c>
      <c r="W61" s="110"/>
      <c r="X61" s="89">
        <v>27691.8</v>
      </c>
      <c r="Z61" s="104">
        <v>10207.499251126632</v>
      </c>
      <c r="AA61" s="104">
        <v>-607160.03999999992</v>
      </c>
      <c r="AB61" s="104">
        <v>-61382</v>
      </c>
      <c r="AC61" s="104">
        <v>0</v>
      </c>
      <c r="AD61" s="104">
        <v>0</v>
      </c>
      <c r="AE61" s="104">
        <v>-273510.89</v>
      </c>
      <c r="AF61" s="104">
        <v>509.07074887336603</v>
      </c>
      <c r="AG61" s="104">
        <v>61382</v>
      </c>
      <c r="AH61" s="104">
        <v>420020.27999999933</v>
      </c>
      <c r="AI61" s="104">
        <v>607160.03999999992</v>
      </c>
      <c r="AJ61" s="104">
        <v>273510.89749999996</v>
      </c>
      <c r="AK61" s="105">
        <f t="shared" si="4"/>
        <v>430736.85749999934</v>
      </c>
      <c r="AL61" s="105">
        <f t="shared" si="5"/>
        <v>13687865.631378025</v>
      </c>
      <c r="AM61" s="93"/>
      <c r="AN61" s="92"/>
    </row>
    <row r="62" spans="1:40" ht="18" customHeight="1" x14ac:dyDescent="0.25">
      <c r="A62" s="88" t="s">
        <v>68</v>
      </c>
      <c r="B62" s="89">
        <v>5091957.3499391247</v>
      </c>
      <c r="C62" s="89">
        <v>-37260.557298363703</v>
      </c>
      <c r="D62" s="89">
        <v>-105550</v>
      </c>
      <c r="E62" s="90">
        <v>317.60000000000002</v>
      </c>
      <c r="F62" s="89">
        <v>0</v>
      </c>
      <c r="G62" s="89">
        <v>0</v>
      </c>
      <c r="H62" s="89">
        <v>0</v>
      </c>
      <c r="I62" s="89">
        <v>19577.523388000063</v>
      </c>
      <c r="J62" s="89">
        <v>-388043.20580569562</v>
      </c>
      <c r="K62" s="89">
        <v>48879.348643041194</v>
      </c>
      <c r="L62" s="89">
        <v>4930</v>
      </c>
      <c r="M62" s="89">
        <v>104294.76394300006</v>
      </c>
      <c r="N62" s="90">
        <v>44711.11</v>
      </c>
      <c r="O62" s="89">
        <v>-204.43139490080674</v>
      </c>
      <c r="P62" s="90">
        <v>9456</v>
      </c>
      <c r="Q62" s="89">
        <v>105550</v>
      </c>
      <c r="R62" s="90">
        <v>15788</v>
      </c>
      <c r="S62" s="90">
        <v>90867</v>
      </c>
      <c r="T62" s="89">
        <v>78017.53</v>
      </c>
      <c r="U62" s="90">
        <v>363819.81737468659</v>
      </c>
      <c r="V62" s="91">
        <f t="shared" si="3"/>
        <v>5447107.8487888919</v>
      </c>
      <c r="W62" s="110"/>
      <c r="X62" s="89">
        <v>9434.49</v>
      </c>
      <c r="Z62" s="104">
        <v>1601.9206047164212</v>
      </c>
      <c r="AA62" s="104">
        <v>-138089.07</v>
      </c>
      <c r="AB62" s="104">
        <v>-25770</v>
      </c>
      <c r="AC62" s="104">
        <v>0</v>
      </c>
      <c r="AD62" s="104">
        <v>0</v>
      </c>
      <c r="AE62" s="104">
        <v>0</v>
      </c>
      <c r="AF62" s="104">
        <v>111.79939528357886</v>
      </c>
      <c r="AG62" s="104">
        <v>25770</v>
      </c>
      <c r="AH62" s="104">
        <v>256530.68999999948</v>
      </c>
      <c r="AI62" s="104">
        <v>138089.07</v>
      </c>
      <c r="AJ62" s="104">
        <v>0</v>
      </c>
      <c r="AK62" s="105">
        <f t="shared" si="4"/>
        <v>258244.40999999948</v>
      </c>
      <c r="AL62" s="105">
        <f t="shared" si="5"/>
        <v>5705352.2587888911</v>
      </c>
      <c r="AM62" s="93"/>
      <c r="AN62" s="92"/>
    </row>
    <row r="63" spans="1:40" ht="22.9" customHeight="1" thickBot="1" x14ac:dyDescent="0.3">
      <c r="A63" s="94" t="s">
        <v>241</v>
      </c>
      <c r="B63" s="95">
        <f>SUM(B5:B62)</f>
        <v>1944669167.2655094</v>
      </c>
      <c r="C63" s="95">
        <f t="shared" ref="C63:D63" si="6">SUM(C5:C62)</f>
        <v>-3699999.543847037</v>
      </c>
      <c r="D63" s="95">
        <f t="shared" si="6"/>
        <v>-50000000</v>
      </c>
      <c r="E63" s="124">
        <f>SUM(E5:E62)</f>
        <v>98925.169999999984</v>
      </c>
      <c r="F63" s="124">
        <f t="shared" ref="F63:H63" si="7">SUM(F5:F62)</f>
        <v>1004667.1806764824</v>
      </c>
      <c r="G63" s="124">
        <f t="shared" si="7"/>
        <v>1896703.9096617587</v>
      </c>
      <c r="H63" s="124">
        <f t="shared" si="7"/>
        <v>1896703.9096617592</v>
      </c>
      <c r="I63" s="124">
        <f>SUM(I5:I62)</f>
        <v>28936779.893153846</v>
      </c>
      <c r="J63" s="124">
        <f t="shared" ref="J63:M63" si="8">SUM(J5:J62)</f>
        <v>-167831000</v>
      </c>
      <c r="K63" s="124">
        <f t="shared" si="8"/>
        <v>25000000.000000007</v>
      </c>
      <c r="L63" s="124">
        <f t="shared" si="8"/>
        <v>2929000</v>
      </c>
      <c r="M63" s="124">
        <f t="shared" si="8"/>
        <v>20938011.337930314</v>
      </c>
      <c r="N63" s="121">
        <f t="shared" ref="N63:T63" si="9">SUM(N5:N62)</f>
        <v>9223000.0100000016</v>
      </c>
      <c r="O63" s="121">
        <f>SUM(O5:O62)</f>
        <v>-3.9705128074274398E-11</v>
      </c>
      <c r="P63" s="121">
        <f>SUM(P5:P62)</f>
        <v>943840</v>
      </c>
      <c r="Q63" s="95">
        <f>SUM(Q5:Q62)</f>
        <v>50000000</v>
      </c>
      <c r="R63" s="121">
        <f t="shared" si="9"/>
        <v>10907514</v>
      </c>
      <c r="S63" s="95">
        <f t="shared" si="9"/>
        <v>68818575</v>
      </c>
      <c r="T63" s="121">
        <f t="shared" si="9"/>
        <v>25299999.999999996</v>
      </c>
      <c r="U63" s="121">
        <f>SUM(U5:U62)</f>
        <v>156600000</v>
      </c>
      <c r="V63" s="95">
        <f t="shared" si="3"/>
        <v>2127631888.1327465</v>
      </c>
      <c r="W63" s="110"/>
      <c r="X63" s="95">
        <f>SUM(X5:X62)</f>
        <v>5000000.0000000028</v>
      </c>
      <c r="Z63" s="109">
        <f t="shared" ref="Z63:AK63" si="10">SUM(Z5:Z62)</f>
        <v>2754612.8208637363</v>
      </c>
      <c r="AA63" s="118">
        <f t="shared" si="10"/>
        <v>-43010938.06139268</v>
      </c>
      <c r="AB63" s="118">
        <f t="shared" si="10"/>
        <v>-8787706</v>
      </c>
      <c r="AC63" s="118">
        <f t="shared" si="10"/>
        <v>-1212294</v>
      </c>
      <c r="AD63" s="118">
        <f t="shared" si="10"/>
        <v>-56463956.516819172</v>
      </c>
      <c r="AE63" s="118">
        <f t="shared" si="10"/>
        <v>784583.70000000054</v>
      </c>
      <c r="AF63" s="109">
        <f t="shared" si="10"/>
        <v>157163.41193888639</v>
      </c>
      <c r="AG63" s="118">
        <f t="shared" si="10"/>
        <v>10000000</v>
      </c>
      <c r="AH63" s="109">
        <f t="shared" si="10"/>
        <v>104343804.92000002</v>
      </c>
      <c r="AI63" s="118">
        <f t="shared" si="10"/>
        <v>43010938.06139268</v>
      </c>
      <c r="AJ63" s="118">
        <f t="shared" si="10"/>
        <v>55679372.919328831</v>
      </c>
      <c r="AK63" s="95">
        <f t="shared" si="10"/>
        <v>107255581.25531225</v>
      </c>
      <c r="AL63" s="95">
        <f>SUM(AL5:AL62)</f>
        <v>2234887469.3880591</v>
      </c>
      <c r="AN63" s="108" t="s">
        <v>266</v>
      </c>
    </row>
    <row r="64" spans="1:40" x14ac:dyDescent="0.25"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96"/>
      <c r="W64" s="96"/>
    </row>
    <row r="65" spans="2:24" x14ac:dyDescent="0.25">
      <c r="B65" s="97"/>
      <c r="C65" s="97"/>
      <c r="D65" s="97"/>
      <c r="X65" s="115"/>
    </row>
    <row r="66" spans="2:24" x14ac:dyDescent="0.25">
      <c r="B66" s="97"/>
      <c r="C66" s="97"/>
      <c r="D66" s="97"/>
      <c r="U66" s="120" t="s">
        <v>278</v>
      </c>
      <c r="V66" s="119">
        <f>'20-21 Alloc Display (Complex)'!BN64</f>
        <v>2234987469.3880591</v>
      </c>
      <c r="X66" s="115"/>
    </row>
    <row r="67" spans="2:24" x14ac:dyDescent="0.25">
      <c r="B67" s="97"/>
      <c r="C67" s="97"/>
      <c r="D67" s="97"/>
      <c r="U67" s="120" t="s">
        <v>279</v>
      </c>
      <c r="V67" s="119">
        <f>V66-V63</f>
        <v>107355581.25531268</v>
      </c>
    </row>
    <row r="68" spans="2:24" x14ac:dyDescent="0.25">
      <c r="B68" s="97"/>
      <c r="C68" s="97"/>
      <c r="D68" s="97"/>
      <c r="N68" s="122"/>
      <c r="O68" s="77" t="s">
        <v>282</v>
      </c>
      <c r="U68" s="120" t="s">
        <v>280</v>
      </c>
      <c r="V68" s="92">
        <f>AK63</f>
        <v>107255581.25531225</v>
      </c>
    </row>
    <row r="69" spans="2:24" x14ac:dyDescent="0.25">
      <c r="B69" s="97"/>
      <c r="C69" s="97"/>
      <c r="D69" s="97"/>
      <c r="N69" s="123"/>
      <c r="O69" s="77" t="s">
        <v>283</v>
      </c>
      <c r="U69" s="120" t="s">
        <v>277</v>
      </c>
      <c r="V69" s="119">
        <f>V67-V68</f>
        <v>100000.00000043213</v>
      </c>
    </row>
    <row r="70" spans="2:24" x14ac:dyDescent="0.25">
      <c r="B70" s="97"/>
      <c r="C70" s="97"/>
      <c r="D70" s="97"/>
    </row>
    <row r="71" spans="2:24" x14ac:dyDescent="0.25">
      <c r="B71" s="97"/>
      <c r="C71" s="97"/>
      <c r="D71" s="97"/>
    </row>
    <row r="72" spans="2:24" x14ac:dyDescent="0.25">
      <c r="B72" s="97"/>
      <c r="C72" s="97"/>
      <c r="D72" s="97"/>
    </row>
    <row r="73" spans="2:24" x14ac:dyDescent="0.25">
      <c r="B73" s="97"/>
      <c r="C73" s="97"/>
      <c r="D73" s="97"/>
    </row>
    <row r="74" spans="2:24" x14ac:dyDescent="0.25">
      <c r="B74" s="97"/>
      <c r="C74" s="97"/>
      <c r="D74" s="97"/>
    </row>
    <row r="75" spans="2:24" x14ac:dyDescent="0.25">
      <c r="B75" s="97"/>
      <c r="C75" s="97"/>
      <c r="D75" s="97"/>
    </row>
    <row r="76" spans="2:24" x14ac:dyDescent="0.25">
      <c r="B76" s="97"/>
      <c r="C76" s="97"/>
      <c r="D76" s="97"/>
    </row>
    <row r="77" spans="2:24" x14ac:dyDescent="0.25">
      <c r="B77" s="97"/>
      <c r="C77" s="97"/>
      <c r="D77" s="97"/>
    </row>
    <row r="78" spans="2:24" x14ac:dyDescent="0.25">
      <c r="B78" s="97"/>
      <c r="C78" s="97"/>
      <c r="D78" s="97"/>
    </row>
    <row r="79" spans="2:24" x14ac:dyDescent="0.25">
      <c r="B79" s="97"/>
      <c r="C79" s="97"/>
      <c r="D79" s="97"/>
    </row>
    <row r="80" spans="2:24" x14ac:dyDescent="0.25">
      <c r="B80" s="97"/>
      <c r="C80" s="97"/>
      <c r="D80" s="97"/>
    </row>
    <row r="81" spans="2:4" x14ac:dyDescent="0.25">
      <c r="B81" s="97"/>
      <c r="C81" s="97"/>
      <c r="D81" s="97"/>
    </row>
    <row r="82" spans="2:4" x14ac:dyDescent="0.25">
      <c r="B82" s="97"/>
      <c r="C82" s="97"/>
      <c r="D82" s="97"/>
    </row>
    <row r="83" spans="2:4" x14ac:dyDescent="0.25">
      <c r="B83" s="97"/>
      <c r="C83" s="97"/>
      <c r="D83" s="97"/>
    </row>
    <row r="84" spans="2:4" x14ac:dyDescent="0.25">
      <c r="B84" s="97"/>
      <c r="C84" s="97"/>
      <c r="D84" s="97"/>
    </row>
    <row r="85" spans="2:4" x14ac:dyDescent="0.25">
      <c r="B85" s="97"/>
      <c r="C85" s="97"/>
      <c r="D85" s="97"/>
    </row>
    <row r="86" spans="2:4" x14ac:dyDescent="0.25">
      <c r="B86" s="97"/>
      <c r="C86" s="97"/>
      <c r="D86" s="97"/>
    </row>
    <row r="87" spans="2:4" x14ac:dyDescent="0.25">
      <c r="B87" s="97"/>
      <c r="C87" s="97"/>
      <c r="D87" s="97"/>
    </row>
    <row r="88" spans="2:4" x14ac:dyDescent="0.25">
      <c r="B88" s="97"/>
      <c r="C88" s="97"/>
      <c r="D88" s="97"/>
    </row>
    <row r="89" spans="2:4" x14ac:dyDescent="0.25">
      <c r="B89" s="97"/>
      <c r="C89" s="97"/>
      <c r="D89" s="97"/>
    </row>
    <row r="90" spans="2:4" x14ac:dyDescent="0.25">
      <c r="B90" s="97"/>
      <c r="C90" s="97"/>
      <c r="D90" s="97"/>
    </row>
    <row r="91" spans="2:4" x14ac:dyDescent="0.25">
      <c r="B91" s="97"/>
      <c r="C91" s="97"/>
      <c r="D91" s="97"/>
    </row>
    <row r="92" spans="2:4" x14ac:dyDescent="0.25">
      <c r="B92" s="97"/>
      <c r="C92" s="97"/>
      <c r="D92" s="97"/>
    </row>
    <row r="93" spans="2:4" x14ac:dyDescent="0.25">
      <c r="B93" s="97"/>
      <c r="C93" s="97"/>
      <c r="D93" s="97"/>
    </row>
    <row r="94" spans="2:4" x14ac:dyDescent="0.25">
      <c r="B94" s="97"/>
      <c r="C94" s="97"/>
      <c r="D94" s="97"/>
    </row>
    <row r="95" spans="2:4" x14ac:dyDescent="0.25">
      <c r="B95" s="97"/>
      <c r="C95" s="97"/>
      <c r="D95" s="97"/>
    </row>
    <row r="96" spans="2:4" x14ac:dyDescent="0.25">
      <c r="B96" s="97"/>
      <c r="C96" s="97"/>
      <c r="D96" s="97"/>
    </row>
    <row r="97" spans="2:4" x14ac:dyDescent="0.25">
      <c r="B97" s="97"/>
      <c r="C97" s="97"/>
      <c r="D97" s="97"/>
    </row>
    <row r="98" spans="2:4" x14ac:dyDescent="0.25">
      <c r="B98" s="97"/>
      <c r="C98" s="97"/>
      <c r="D98" s="97"/>
    </row>
    <row r="99" spans="2:4" x14ac:dyDescent="0.25">
      <c r="B99" s="97"/>
      <c r="C99" s="97"/>
      <c r="D99" s="97"/>
    </row>
    <row r="100" spans="2:4" x14ac:dyDescent="0.25">
      <c r="B100" s="97"/>
      <c r="C100" s="97"/>
      <c r="D100" s="97"/>
    </row>
    <row r="101" spans="2:4" x14ac:dyDescent="0.25">
      <c r="B101" s="97"/>
      <c r="C101" s="97"/>
      <c r="D101" s="97"/>
    </row>
    <row r="102" spans="2:4" x14ac:dyDescent="0.25">
      <c r="B102" s="97"/>
      <c r="C102" s="97"/>
      <c r="D102" s="97"/>
    </row>
    <row r="103" spans="2:4" x14ac:dyDescent="0.25">
      <c r="B103" s="97"/>
      <c r="C103" s="97"/>
      <c r="D103" s="97"/>
    </row>
    <row r="104" spans="2:4" x14ac:dyDescent="0.25">
      <c r="B104" s="97"/>
      <c r="C104" s="97"/>
      <c r="D104" s="97"/>
    </row>
    <row r="105" spans="2:4" x14ac:dyDescent="0.25">
      <c r="B105" s="97"/>
      <c r="C105" s="97"/>
      <c r="D105" s="97"/>
    </row>
    <row r="106" spans="2:4" x14ac:dyDescent="0.25">
      <c r="B106" s="97"/>
      <c r="C106" s="97"/>
      <c r="D106" s="97"/>
    </row>
    <row r="107" spans="2:4" x14ac:dyDescent="0.25">
      <c r="B107" s="97"/>
      <c r="C107" s="97"/>
      <c r="D107" s="97"/>
    </row>
    <row r="108" spans="2:4" x14ac:dyDescent="0.25">
      <c r="B108" s="97"/>
      <c r="C108" s="97"/>
      <c r="D108" s="97"/>
    </row>
    <row r="109" spans="2:4" x14ac:dyDescent="0.25">
      <c r="B109" s="97"/>
      <c r="C109" s="97"/>
      <c r="D109" s="97"/>
    </row>
    <row r="110" spans="2:4" x14ac:dyDescent="0.25">
      <c r="B110" s="97"/>
      <c r="C110" s="97"/>
      <c r="D110" s="97"/>
    </row>
    <row r="111" spans="2:4" x14ac:dyDescent="0.25">
      <c r="B111" s="97"/>
      <c r="C111" s="97"/>
      <c r="D111" s="97"/>
    </row>
    <row r="112" spans="2:4" x14ac:dyDescent="0.25">
      <c r="B112" s="97"/>
      <c r="C112" s="97"/>
      <c r="D112" s="97"/>
    </row>
    <row r="113" spans="2:4" x14ac:dyDescent="0.25">
      <c r="B113" s="97"/>
      <c r="C113" s="97"/>
      <c r="D113" s="97"/>
    </row>
    <row r="114" spans="2:4" x14ac:dyDescent="0.25">
      <c r="B114" s="97">
        <v>3375194.8496611966</v>
      </c>
      <c r="C114" s="97"/>
      <c r="D114" s="97"/>
    </row>
    <row r="115" spans="2:4" x14ac:dyDescent="0.25">
      <c r="B115" s="97">
        <v>35973663.024795443</v>
      </c>
      <c r="C115" s="97"/>
      <c r="D115" s="97"/>
    </row>
    <row r="116" spans="2:4" x14ac:dyDescent="0.25">
      <c r="B116" s="97">
        <v>9941251.339876717</v>
      </c>
      <c r="C116" s="97"/>
      <c r="D116" s="97"/>
    </row>
    <row r="117" spans="2:4" x14ac:dyDescent="0.25">
      <c r="B117" s="97">
        <v>4621561.9781422568</v>
      </c>
      <c r="C117" s="97"/>
      <c r="D117" s="97"/>
    </row>
    <row r="118" spans="2:4" x14ac:dyDescent="0.25">
      <c r="B118" s="98"/>
      <c r="C118" s="98"/>
      <c r="D118" s="98"/>
    </row>
    <row r="119" spans="2:4" x14ac:dyDescent="0.25">
      <c r="B119" s="98"/>
      <c r="C119" s="98"/>
      <c r="D119" s="98"/>
    </row>
    <row r="120" spans="2:4" x14ac:dyDescent="0.25">
      <c r="B120" s="98"/>
      <c r="C120" s="98"/>
      <c r="D120" s="98"/>
    </row>
    <row r="121" spans="2:4" x14ac:dyDescent="0.25">
      <c r="B121" s="98"/>
      <c r="C121" s="98"/>
      <c r="D121" s="98"/>
    </row>
    <row r="122" spans="2:4" x14ac:dyDescent="0.25">
      <c r="B122" s="98"/>
      <c r="C122" s="98"/>
      <c r="D122" s="98"/>
    </row>
    <row r="123" spans="2:4" x14ac:dyDescent="0.25">
      <c r="B123" s="98"/>
      <c r="C123" s="98"/>
      <c r="D123" s="98"/>
    </row>
    <row r="124" spans="2:4" x14ac:dyDescent="0.25">
      <c r="B124" s="98"/>
      <c r="C124" s="98"/>
      <c r="D124" s="98"/>
    </row>
    <row r="125" spans="2:4" x14ac:dyDescent="0.25">
      <c r="B125" s="98"/>
      <c r="C125" s="98"/>
      <c r="D125" s="98"/>
    </row>
    <row r="126" spans="2:4" x14ac:dyDescent="0.25">
      <c r="B126" s="98"/>
      <c r="C126" s="98"/>
      <c r="D126" s="98"/>
    </row>
    <row r="127" spans="2:4" x14ac:dyDescent="0.25">
      <c r="B127" s="98"/>
      <c r="C127" s="98"/>
      <c r="D127" s="98"/>
    </row>
    <row r="128" spans="2:4" x14ac:dyDescent="0.25">
      <c r="B128" s="98"/>
      <c r="C128" s="98"/>
      <c r="D128" s="98"/>
    </row>
    <row r="129" spans="2:4" x14ac:dyDescent="0.25">
      <c r="B129" s="98"/>
      <c r="C129" s="98"/>
      <c r="D129" s="98"/>
    </row>
    <row r="130" spans="2:4" x14ac:dyDescent="0.25">
      <c r="B130" s="98"/>
      <c r="C130" s="98"/>
      <c r="D130" s="98"/>
    </row>
    <row r="131" spans="2:4" x14ac:dyDescent="0.25">
      <c r="B131" s="98"/>
      <c r="C131" s="98"/>
      <c r="D131" s="98"/>
    </row>
    <row r="132" spans="2:4" x14ac:dyDescent="0.25">
      <c r="B132" s="98"/>
      <c r="C132" s="98"/>
      <c r="D132" s="98"/>
    </row>
    <row r="133" spans="2:4" x14ac:dyDescent="0.25">
      <c r="B133" s="98"/>
      <c r="C133" s="98"/>
      <c r="D133" s="98"/>
    </row>
    <row r="134" spans="2:4" x14ac:dyDescent="0.25">
      <c r="B134" s="98"/>
      <c r="C134" s="98"/>
      <c r="D134" s="98"/>
    </row>
    <row r="135" spans="2:4" x14ac:dyDescent="0.25">
      <c r="B135" s="98"/>
      <c r="C135" s="98"/>
      <c r="D135" s="98"/>
    </row>
    <row r="136" spans="2:4" x14ac:dyDescent="0.25">
      <c r="B136" s="98"/>
      <c r="C136" s="98"/>
      <c r="D136" s="98"/>
    </row>
    <row r="137" spans="2:4" x14ac:dyDescent="0.25">
      <c r="B137" s="98"/>
      <c r="C137" s="98"/>
      <c r="D137" s="98"/>
    </row>
    <row r="138" spans="2:4" x14ac:dyDescent="0.25">
      <c r="B138" s="98"/>
      <c r="C138" s="98"/>
      <c r="D138" s="98"/>
    </row>
    <row r="139" spans="2:4" x14ac:dyDescent="0.25">
      <c r="B139" s="98"/>
      <c r="C139" s="98"/>
      <c r="D139" s="98"/>
    </row>
    <row r="140" spans="2:4" x14ac:dyDescent="0.25">
      <c r="B140" s="98"/>
      <c r="C140" s="98"/>
      <c r="D140" s="98"/>
    </row>
    <row r="141" spans="2:4" x14ac:dyDescent="0.25">
      <c r="B141" s="98"/>
      <c r="C141" s="98"/>
      <c r="D141" s="98"/>
    </row>
    <row r="142" spans="2:4" x14ac:dyDescent="0.25">
      <c r="B142" s="98"/>
      <c r="C142" s="98"/>
      <c r="D142" s="98"/>
    </row>
    <row r="143" spans="2:4" x14ac:dyDescent="0.25">
      <c r="B143" s="98"/>
      <c r="C143" s="98"/>
      <c r="D143" s="98"/>
    </row>
    <row r="144" spans="2:4" x14ac:dyDescent="0.25">
      <c r="B144" s="98"/>
      <c r="C144" s="98"/>
      <c r="D144" s="98"/>
    </row>
    <row r="145" spans="2:4" x14ac:dyDescent="0.25">
      <c r="B145" s="98"/>
      <c r="C145" s="98"/>
      <c r="D145" s="98"/>
    </row>
    <row r="146" spans="2:4" x14ac:dyDescent="0.25">
      <c r="B146" s="98"/>
      <c r="C146" s="98"/>
      <c r="D146" s="98"/>
    </row>
    <row r="147" spans="2:4" x14ac:dyDescent="0.25">
      <c r="B147" s="98"/>
      <c r="C147" s="98"/>
      <c r="D147" s="98"/>
    </row>
    <row r="148" spans="2:4" x14ac:dyDescent="0.25">
      <c r="B148" s="98"/>
      <c r="C148" s="98"/>
      <c r="D148" s="98"/>
    </row>
    <row r="149" spans="2:4" x14ac:dyDescent="0.25">
      <c r="B149" s="98"/>
      <c r="C149" s="98"/>
      <c r="D149" s="98"/>
    </row>
    <row r="150" spans="2:4" x14ac:dyDescent="0.25">
      <c r="B150" s="98"/>
      <c r="C150" s="98"/>
      <c r="D150" s="98"/>
    </row>
    <row r="151" spans="2:4" x14ac:dyDescent="0.25">
      <c r="B151" s="98"/>
      <c r="C151" s="98"/>
      <c r="D151" s="98"/>
    </row>
    <row r="152" spans="2:4" x14ac:dyDescent="0.25">
      <c r="B152" s="98"/>
      <c r="C152" s="98"/>
      <c r="D152" s="98"/>
    </row>
    <row r="153" spans="2:4" x14ac:dyDescent="0.25">
      <c r="B153" s="98"/>
      <c r="C153" s="98"/>
      <c r="D153" s="98"/>
    </row>
    <row r="154" spans="2:4" x14ac:dyDescent="0.25">
      <c r="B154" s="98"/>
      <c r="C154" s="98"/>
      <c r="D154" s="98"/>
    </row>
    <row r="155" spans="2:4" x14ac:dyDescent="0.25">
      <c r="B155" s="98"/>
      <c r="C155" s="98"/>
      <c r="D155" s="98"/>
    </row>
    <row r="156" spans="2:4" x14ac:dyDescent="0.25">
      <c r="B156" s="98"/>
      <c r="C156" s="98"/>
      <c r="D156" s="98"/>
    </row>
    <row r="157" spans="2:4" x14ac:dyDescent="0.25">
      <c r="B157" s="98"/>
      <c r="C157" s="98"/>
      <c r="D157" s="98"/>
    </row>
    <row r="158" spans="2:4" x14ac:dyDescent="0.25">
      <c r="B158" s="98"/>
      <c r="C158" s="98"/>
      <c r="D158" s="98"/>
    </row>
    <row r="159" spans="2:4" x14ac:dyDescent="0.25">
      <c r="B159" s="98"/>
      <c r="C159" s="98"/>
      <c r="D159" s="98"/>
    </row>
    <row r="160" spans="2:4" x14ac:dyDescent="0.25">
      <c r="B160" s="98"/>
      <c r="C160" s="98"/>
      <c r="D160" s="98"/>
    </row>
    <row r="161" spans="2:4" x14ac:dyDescent="0.25">
      <c r="B161" s="98"/>
      <c r="C161" s="98"/>
      <c r="D161" s="98"/>
    </row>
    <row r="162" spans="2:4" x14ac:dyDescent="0.25">
      <c r="B162" s="98"/>
      <c r="C162" s="98"/>
      <c r="D162" s="98"/>
    </row>
    <row r="163" spans="2:4" x14ac:dyDescent="0.25">
      <c r="B163" s="98"/>
      <c r="C163" s="98"/>
      <c r="D163" s="98"/>
    </row>
    <row r="164" spans="2:4" x14ac:dyDescent="0.25">
      <c r="B164" s="98"/>
      <c r="C164" s="98"/>
      <c r="D164" s="98"/>
    </row>
    <row r="165" spans="2:4" x14ac:dyDescent="0.25">
      <c r="B165" s="98"/>
      <c r="C165" s="98"/>
      <c r="D165" s="98"/>
    </row>
    <row r="166" spans="2:4" x14ac:dyDescent="0.25">
      <c r="B166" s="98"/>
      <c r="C166" s="98"/>
      <c r="D166" s="98"/>
    </row>
    <row r="167" spans="2:4" x14ac:dyDescent="0.25">
      <c r="B167" s="98"/>
      <c r="C167" s="98"/>
      <c r="D167" s="98"/>
    </row>
    <row r="168" spans="2:4" x14ac:dyDescent="0.25">
      <c r="B168" s="98"/>
      <c r="C168" s="98"/>
      <c r="D168" s="98"/>
    </row>
    <row r="169" spans="2:4" x14ac:dyDescent="0.25">
      <c r="B169" s="98"/>
      <c r="C169" s="98"/>
      <c r="D169" s="98"/>
    </row>
    <row r="170" spans="2:4" x14ac:dyDescent="0.25">
      <c r="B170" s="98"/>
      <c r="C170" s="98"/>
      <c r="D170" s="98"/>
    </row>
    <row r="171" spans="2:4" x14ac:dyDescent="0.25">
      <c r="B171" s="98"/>
      <c r="C171" s="98"/>
      <c r="D171" s="98"/>
    </row>
    <row r="172" spans="2:4" x14ac:dyDescent="0.25">
      <c r="B172" s="98"/>
      <c r="C172" s="98"/>
      <c r="D172" s="98"/>
    </row>
    <row r="173" spans="2:4" x14ac:dyDescent="0.25">
      <c r="B173" s="98"/>
      <c r="C173" s="98"/>
      <c r="D173" s="98"/>
    </row>
    <row r="174" spans="2:4" x14ac:dyDescent="0.25">
      <c r="B174" s="98"/>
      <c r="C174" s="98"/>
      <c r="D174" s="98"/>
    </row>
    <row r="175" spans="2:4" x14ac:dyDescent="0.25">
      <c r="B175" s="98"/>
      <c r="C175" s="98"/>
      <c r="D175" s="98"/>
    </row>
    <row r="176" spans="2:4" x14ac:dyDescent="0.25">
      <c r="B176" s="98"/>
      <c r="C176" s="98"/>
      <c r="D176" s="98"/>
    </row>
    <row r="177" spans="2:4" x14ac:dyDescent="0.25">
      <c r="B177" s="98"/>
      <c r="C177" s="98"/>
      <c r="D177" s="98"/>
    </row>
    <row r="178" spans="2:4" x14ac:dyDescent="0.25">
      <c r="B178" s="98"/>
      <c r="C178" s="98"/>
      <c r="D178" s="98"/>
    </row>
    <row r="179" spans="2:4" x14ac:dyDescent="0.25">
      <c r="B179" s="98"/>
      <c r="C179" s="98"/>
      <c r="D179" s="98"/>
    </row>
    <row r="180" spans="2:4" x14ac:dyDescent="0.25">
      <c r="B180" s="98"/>
      <c r="C180" s="98"/>
      <c r="D180" s="98"/>
    </row>
    <row r="181" spans="2:4" x14ac:dyDescent="0.25">
      <c r="B181" s="98"/>
      <c r="C181" s="98"/>
      <c r="D181" s="98"/>
    </row>
    <row r="182" spans="2:4" x14ac:dyDescent="0.25">
      <c r="B182" s="98"/>
      <c r="C182" s="98"/>
      <c r="D182" s="98"/>
    </row>
    <row r="183" spans="2:4" x14ac:dyDescent="0.25">
      <c r="B183" s="98"/>
      <c r="C183" s="98"/>
      <c r="D183" s="98"/>
    </row>
    <row r="184" spans="2:4" x14ac:dyDescent="0.25">
      <c r="B184" s="98"/>
      <c r="C184" s="98"/>
      <c r="D184" s="98"/>
    </row>
    <row r="185" spans="2:4" x14ac:dyDescent="0.25">
      <c r="B185" s="98"/>
      <c r="C185" s="98"/>
      <c r="D185" s="98"/>
    </row>
    <row r="186" spans="2:4" x14ac:dyDescent="0.25">
      <c r="B186" s="98"/>
      <c r="C186" s="98"/>
      <c r="D186" s="98"/>
    </row>
    <row r="187" spans="2:4" x14ac:dyDescent="0.25">
      <c r="B187" s="98"/>
      <c r="C187" s="98"/>
      <c r="D187" s="98"/>
    </row>
    <row r="188" spans="2:4" x14ac:dyDescent="0.25">
      <c r="B188" s="98"/>
      <c r="C188" s="98"/>
      <c r="D188" s="98"/>
    </row>
    <row r="189" spans="2:4" x14ac:dyDescent="0.25">
      <c r="B189" s="98"/>
      <c r="C189" s="98"/>
      <c r="D189" s="98"/>
    </row>
    <row r="190" spans="2:4" x14ac:dyDescent="0.25">
      <c r="B190" s="98"/>
      <c r="C190" s="98"/>
      <c r="D190" s="98"/>
    </row>
    <row r="191" spans="2:4" x14ac:dyDescent="0.25">
      <c r="B191" s="98"/>
      <c r="C191" s="98"/>
      <c r="D191" s="98"/>
    </row>
    <row r="192" spans="2:4" x14ac:dyDescent="0.25">
      <c r="B192" s="98"/>
      <c r="C192" s="98"/>
      <c r="D192" s="98"/>
    </row>
    <row r="193" spans="2:4" x14ac:dyDescent="0.25">
      <c r="B193" s="98"/>
      <c r="C193" s="98"/>
      <c r="D193" s="98"/>
    </row>
    <row r="194" spans="2:4" x14ac:dyDescent="0.25">
      <c r="B194" s="98"/>
      <c r="C194" s="98"/>
      <c r="D194" s="98"/>
    </row>
    <row r="195" spans="2:4" x14ac:dyDescent="0.25">
      <c r="B195" s="98"/>
      <c r="C195" s="98"/>
      <c r="D195" s="98"/>
    </row>
    <row r="196" spans="2:4" x14ac:dyDescent="0.25">
      <c r="B196" s="98"/>
      <c r="C196" s="98"/>
      <c r="D196" s="98"/>
    </row>
    <row r="197" spans="2:4" x14ac:dyDescent="0.25">
      <c r="B197" s="98"/>
      <c r="C197" s="98"/>
      <c r="D197" s="98"/>
    </row>
    <row r="198" spans="2:4" x14ac:dyDescent="0.25">
      <c r="B198" s="98"/>
      <c r="C198" s="98"/>
      <c r="D198" s="98"/>
    </row>
    <row r="199" spans="2:4" x14ac:dyDescent="0.25">
      <c r="B199" s="98"/>
      <c r="C199" s="98"/>
      <c r="D199" s="98"/>
    </row>
    <row r="200" spans="2:4" x14ac:dyDescent="0.25">
      <c r="B200" s="98"/>
      <c r="C200" s="98"/>
      <c r="D200" s="98"/>
    </row>
    <row r="201" spans="2:4" x14ac:dyDescent="0.25">
      <c r="B201" s="98"/>
      <c r="C201" s="98"/>
      <c r="D201" s="98"/>
    </row>
    <row r="202" spans="2:4" x14ac:dyDescent="0.25">
      <c r="B202" s="98"/>
      <c r="C202" s="98"/>
      <c r="D202" s="98"/>
    </row>
    <row r="203" spans="2:4" x14ac:dyDescent="0.25">
      <c r="B203" s="98"/>
      <c r="C203" s="98"/>
      <c r="D203" s="98"/>
    </row>
    <row r="204" spans="2:4" x14ac:dyDescent="0.25">
      <c r="B204" s="98"/>
      <c r="C204" s="98"/>
      <c r="D204" s="98"/>
    </row>
    <row r="205" spans="2:4" x14ac:dyDescent="0.25">
      <c r="B205" s="98"/>
      <c r="C205" s="98"/>
      <c r="D205" s="98"/>
    </row>
    <row r="206" spans="2:4" x14ac:dyDescent="0.25">
      <c r="B206" s="98"/>
      <c r="C206" s="98"/>
      <c r="D206" s="98"/>
    </row>
    <row r="207" spans="2:4" x14ac:dyDescent="0.25">
      <c r="B207" s="98"/>
      <c r="C207" s="98"/>
      <c r="D207" s="98"/>
    </row>
    <row r="208" spans="2:4" x14ac:dyDescent="0.25">
      <c r="B208" s="98"/>
      <c r="C208" s="98"/>
      <c r="D208" s="98"/>
    </row>
    <row r="209" spans="2:4" x14ac:dyDescent="0.25">
      <c r="B209" s="98"/>
      <c r="C209" s="98"/>
      <c r="D209" s="98"/>
    </row>
  </sheetData>
  <mergeCells count="5">
    <mergeCell ref="AL1:AL2"/>
    <mergeCell ref="B1:Q1"/>
    <mergeCell ref="V1:V3"/>
    <mergeCell ref="A3:A4"/>
    <mergeCell ref="Z1:AK2"/>
  </mergeCells>
  <phoneticPr fontId="28" type="noConversion"/>
  <printOptions horizontalCentered="1"/>
  <pageMargins left="0.1" right="0.1" top="0.65" bottom="0.05" header="0.3" footer="0.3"/>
  <pageSetup scale="39" fitToHeight="2" orientation="landscape" r:id="rId1"/>
  <headerFooter>
    <oddHeader>&amp;L&amp;"-,Bold"&amp;14    2020-21 Allocations by General Ledger Accounts
    &amp;10July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9BCB-4EE3-4BBF-B74C-0EBB37744F5B}">
  <sheetPr>
    <tabColor theme="9" tint="0.79998168889431442"/>
  </sheetPr>
  <dimension ref="A1:AS272"/>
  <sheetViews>
    <sheetView showGridLines="0" zoomScale="90" zoomScaleNormal="90" workbookViewId="0">
      <pane xSplit="3" ySplit="4" topLeftCell="O50" activePane="bottomRight" state="frozen"/>
      <selection activeCell="X5" sqref="X5:X62"/>
      <selection pane="topRight" activeCell="X5" sqref="X5:X62"/>
      <selection pane="bottomLeft" activeCell="X5" sqref="X5:X62"/>
      <selection pane="bottomRight" activeCell="X5" sqref="X5:X62"/>
    </sheetView>
  </sheetViews>
  <sheetFormatPr defaultColWidth="9.140625" defaultRowHeight="15" x14ac:dyDescent="0.25"/>
  <cols>
    <col min="1" max="1" width="14.7109375" style="1" bestFit="1" customWidth="1"/>
    <col min="2" max="2" width="19.7109375" style="1" bestFit="1" customWidth="1"/>
    <col min="3" max="3" width="1.7109375" style="1" customWidth="1"/>
    <col min="4" max="4" width="14.7109375" style="1" customWidth="1"/>
    <col min="5" max="5" width="15.85546875" style="1" customWidth="1"/>
    <col min="6" max="6" width="14.7109375" style="1" customWidth="1"/>
    <col min="7" max="7" width="18" style="1" bestFit="1" customWidth="1"/>
    <col min="8" max="9" width="18" style="1" customWidth="1"/>
    <col min="10" max="10" width="17.5703125" style="1" bestFit="1" customWidth="1"/>
    <col min="11" max="11" width="18" style="1" bestFit="1" customWidth="1"/>
    <col min="12" max="12" width="1.7109375" style="1" customWidth="1"/>
    <col min="13" max="13" width="20.140625" style="1" bestFit="1" customWidth="1"/>
    <col min="14" max="14" width="17.28515625" style="1" bestFit="1" customWidth="1"/>
    <col min="15" max="15" width="15.7109375" style="1" bestFit="1" customWidth="1"/>
    <col min="16" max="16" width="17.140625" style="1" customWidth="1"/>
    <col min="17" max="17" width="17.28515625" style="1" bestFit="1" customWidth="1"/>
    <col min="18" max="18" width="15.7109375" style="1" customWidth="1"/>
    <col min="19" max="19" width="14.7109375" style="1" customWidth="1"/>
    <col min="20" max="20" width="18" style="1" bestFit="1" customWidth="1"/>
    <col min="21" max="24" width="18" style="1" customWidth="1"/>
    <col min="25" max="25" width="15.7109375" style="1" customWidth="1"/>
    <col min="26" max="26" width="20.5703125" style="1" bestFit="1" customWidth="1"/>
    <col min="27" max="27" width="1.7109375" style="33" customWidth="1"/>
    <col min="28" max="28" width="20.140625" style="1" bestFit="1" customWidth="1"/>
    <col min="29" max="29" width="13" style="1" bestFit="1" customWidth="1"/>
    <col min="30" max="30" width="1.7109375" style="33" customWidth="1"/>
    <col min="31" max="31" width="19.28515625" style="1" bestFit="1" customWidth="1"/>
    <col min="32" max="32" width="15.7109375" style="1" customWidth="1"/>
    <col min="33" max="33" width="17" style="34" bestFit="1" customWidth="1"/>
    <col min="34" max="35" width="17" style="34" customWidth="1"/>
    <col min="36" max="36" width="15.7109375" style="34" customWidth="1"/>
    <col min="37" max="37" width="17.5703125" style="1" bestFit="1" customWidth="1"/>
    <col min="38" max="38" width="1.7109375" style="1" customWidth="1"/>
    <col min="39" max="39" width="19.7109375" style="1" bestFit="1" customWidth="1"/>
    <col min="40" max="40" width="1.85546875" style="1" customWidth="1"/>
    <col min="41" max="41" width="15" style="1" bestFit="1" customWidth="1"/>
    <col min="42" max="42" width="15" style="1" customWidth="1"/>
    <col min="43" max="43" width="15" style="1" bestFit="1" customWidth="1"/>
    <col min="44" max="44" width="1.7109375" style="1" customWidth="1"/>
    <col min="45" max="45" width="20.140625" style="1" bestFit="1" customWidth="1"/>
    <col min="46" max="16384" width="9.140625" style="1"/>
  </cols>
  <sheetData>
    <row r="1" spans="1:45" ht="14.65" customHeight="1" x14ac:dyDescent="0.25">
      <c r="A1" s="159" t="s">
        <v>1</v>
      </c>
      <c r="B1" s="160" t="s">
        <v>173</v>
      </c>
      <c r="D1" s="165" t="s">
        <v>158</v>
      </c>
      <c r="E1" s="166"/>
      <c r="F1" s="166"/>
      <c r="G1" s="165" t="s">
        <v>145</v>
      </c>
      <c r="H1" s="166"/>
      <c r="I1" s="166"/>
      <c r="J1" s="166"/>
      <c r="K1" s="169"/>
      <c r="M1" s="161" t="s">
        <v>180</v>
      </c>
      <c r="N1" s="171" t="s">
        <v>121</v>
      </c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62" t="s">
        <v>181</v>
      </c>
      <c r="AA1" s="35"/>
      <c r="AB1" s="158" t="s">
        <v>147</v>
      </c>
      <c r="AC1" s="174" t="s">
        <v>148</v>
      </c>
      <c r="AD1" s="2"/>
      <c r="AE1" s="175" t="s">
        <v>130</v>
      </c>
      <c r="AF1" s="176"/>
      <c r="AG1" s="176"/>
      <c r="AH1" s="176"/>
      <c r="AI1" s="176"/>
      <c r="AJ1" s="176"/>
      <c r="AK1" s="177"/>
      <c r="AM1" s="160" t="s">
        <v>149</v>
      </c>
      <c r="AO1" s="178" t="s">
        <v>139</v>
      </c>
      <c r="AP1" s="179"/>
      <c r="AQ1" s="179"/>
      <c r="AS1" s="160" t="s">
        <v>151</v>
      </c>
    </row>
    <row r="2" spans="1:45" s="3" customFormat="1" ht="28.9" customHeight="1" x14ac:dyDescent="0.25">
      <c r="A2" s="159"/>
      <c r="B2" s="160"/>
      <c r="D2" s="167"/>
      <c r="E2" s="168"/>
      <c r="F2" s="168"/>
      <c r="G2" s="167"/>
      <c r="H2" s="168"/>
      <c r="I2" s="168"/>
      <c r="J2" s="168"/>
      <c r="K2" s="170"/>
      <c r="M2" s="161"/>
      <c r="N2" s="56" t="s">
        <v>79</v>
      </c>
      <c r="O2" s="56" t="s">
        <v>80</v>
      </c>
      <c r="P2" s="56" t="s">
        <v>81</v>
      </c>
      <c r="Q2" s="56" t="s">
        <v>82</v>
      </c>
      <c r="R2" s="56" t="s">
        <v>84</v>
      </c>
      <c r="S2" s="60" t="s">
        <v>153</v>
      </c>
      <c r="T2" s="60" t="s">
        <v>132</v>
      </c>
      <c r="U2" s="171" t="s">
        <v>154</v>
      </c>
      <c r="V2" s="172"/>
      <c r="W2" s="173"/>
      <c r="X2" s="71" t="s">
        <v>217</v>
      </c>
      <c r="Y2" s="56" t="s">
        <v>83</v>
      </c>
      <c r="Z2" s="163"/>
      <c r="AA2" s="35"/>
      <c r="AB2" s="158"/>
      <c r="AC2" s="174"/>
      <c r="AD2" s="2"/>
      <c r="AE2" s="184" t="s">
        <v>85</v>
      </c>
      <c r="AF2" s="186" t="s">
        <v>187</v>
      </c>
      <c r="AG2" s="184" t="s">
        <v>86</v>
      </c>
      <c r="AH2" s="184" t="s">
        <v>191</v>
      </c>
      <c r="AI2" s="184" t="s">
        <v>167</v>
      </c>
      <c r="AJ2" s="184" t="s">
        <v>87</v>
      </c>
      <c r="AK2" s="184" t="s">
        <v>131</v>
      </c>
      <c r="AM2" s="160"/>
      <c r="AO2" s="180" t="s">
        <v>178</v>
      </c>
      <c r="AP2" s="182" t="s">
        <v>150</v>
      </c>
      <c r="AQ2" s="180" t="s">
        <v>128</v>
      </c>
      <c r="AS2" s="160"/>
    </row>
    <row r="3" spans="1:45" s="4" customFormat="1" ht="90" x14ac:dyDescent="0.25">
      <c r="A3" s="159"/>
      <c r="B3" s="160"/>
      <c r="D3" s="57" t="s">
        <v>71</v>
      </c>
      <c r="E3" s="42" t="s">
        <v>72</v>
      </c>
      <c r="F3" s="57" t="s">
        <v>0</v>
      </c>
      <c r="G3" s="57" t="s">
        <v>122</v>
      </c>
      <c r="H3" s="57" t="s">
        <v>164</v>
      </c>
      <c r="I3" s="57" t="s">
        <v>165</v>
      </c>
      <c r="J3" s="42" t="s">
        <v>119</v>
      </c>
      <c r="K3" s="42" t="s">
        <v>120</v>
      </c>
      <c r="M3" s="161"/>
      <c r="N3" s="55" t="s">
        <v>135</v>
      </c>
      <c r="O3" s="46" t="s">
        <v>88</v>
      </c>
      <c r="P3" s="55" t="s">
        <v>89</v>
      </c>
      <c r="Q3" s="72" t="s">
        <v>215</v>
      </c>
      <c r="R3" s="46" t="s">
        <v>133</v>
      </c>
      <c r="S3" s="59" t="s">
        <v>152</v>
      </c>
      <c r="T3" s="59" t="s">
        <v>134</v>
      </c>
      <c r="U3" s="58" t="s">
        <v>155</v>
      </c>
      <c r="V3" s="58" t="s">
        <v>156</v>
      </c>
      <c r="W3" s="58" t="s">
        <v>157</v>
      </c>
      <c r="X3" s="70" t="s">
        <v>189</v>
      </c>
      <c r="Y3" s="67" t="s">
        <v>146</v>
      </c>
      <c r="Z3" s="164"/>
      <c r="AA3" s="35"/>
      <c r="AB3" s="158"/>
      <c r="AC3" s="174"/>
      <c r="AD3" s="2"/>
      <c r="AE3" s="185"/>
      <c r="AF3" s="187"/>
      <c r="AG3" s="185"/>
      <c r="AH3" s="185"/>
      <c r="AI3" s="185"/>
      <c r="AJ3" s="185"/>
      <c r="AK3" s="185"/>
      <c r="AM3" s="160"/>
      <c r="AO3" s="181"/>
      <c r="AP3" s="183"/>
      <c r="AQ3" s="181"/>
      <c r="AS3" s="160"/>
    </row>
    <row r="4" spans="1:45" x14ac:dyDescent="0.25">
      <c r="A4" s="159"/>
      <c r="B4" s="5" t="s">
        <v>2</v>
      </c>
      <c r="C4" s="6"/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166</v>
      </c>
      <c r="L4" s="6"/>
      <c r="M4" s="7" t="s">
        <v>73</v>
      </c>
      <c r="N4" s="8" t="s">
        <v>10</v>
      </c>
      <c r="O4" s="8" t="s">
        <v>74</v>
      </c>
      <c r="P4" s="8" t="s">
        <v>70</v>
      </c>
      <c r="Q4" s="8" t="s">
        <v>76</v>
      </c>
      <c r="R4" s="8" t="s">
        <v>99</v>
      </c>
      <c r="S4" s="8" t="s">
        <v>77</v>
      </c>
      <c r="T4" s="8" t="s">
        <v>90</v>
      </c>
      <c r="U4" s="8" t="s">
        <v>78</v>
      </c>
      <c r="V4" s="8" t="s">
        <v>91</v>
      </c>
      <c r="W4" s="8" t="s">
        <v>92</v>
      </c>
      <c r="X4" s="8" t="s">
        <v>100</v>
      </c>
      <c r="Y4" s="8" t="s">
        <v>101</v>
      </c>
      <c r="Z4" s="8" t="s">
        <v>193</v>
      </c>
      <c r="AA4" s="9"/>
      <c r="AB4" s="5" t="s">
        <v>102</v>
      </c>
      <c r="AC4" s="5" t="s">
        <v>194</v>
      </c>
      <c r="AD4" s="9"/>
      <c r="AE4" s="8" t="s">
        <v>104</v>
      </c>
      <c r="AF4" s="7" t="s">
        <v>105</v>
      </c>
      <c r="AG4" s="8" t="s">
        <v>144</v>
      </c>
      <c r="AH4" s="8" t="s">
        <v>106</v>
      </c>
      <c r="AI4" s="8" t="s">
        <v>142</v>
      </c>
      <c r="AJ4" s="8" t="s">
        <v>107</v>
      </c>
      <c r="AK4" s="7" t="s">
        <v>195</v>
      </c>
      <c r="AL4" s="10"/>
      <c r="AM4" s="7" t="s">
        <v>196</v>
      </c>
      <c r="AO4" s="7" t="s">
        <v>110</v>
      </c>
      <c r="AP4" s="7" t="s">
        <v>111</v>
      </c>
      <c r="AQ4" s="7" t="s">
        <v>197</v>
      </c>
      <c r="AS4" s="7" t="s">
        <v>198</v>
      </c>
    </row>
    <row r="5" spans="1:45" x14ac:dyDescent="0.25">
      <c r="A5" s="11" t="s">
        <v>11</v>
      </c>
      <c r="B5" s="52">
        <v>80178306.90372768</v>
      </c>
      <c r="C5" s="13"/>
      <c r="D5" s="15">
        <v>101726.70280262271</v>
      </c>
      <c r="E5" s="15">
        <v>424792</v>
      </c>
      <c r="F5" s="15">
        <v>1005139.32</v>
      </c>
      <c r="G5" s="15">
        <v>-3310250.29</v>
      </c>
      <c r="H5" s="15">
        <v>-397540</v>
      </c>
      <c r="I5" s="15">
        <v>0</v>
      </c>
      <c r="J5" s="15">
        <v>-2038482.4434933299</v>
      </c>
      <c r="K5" s="12">
        <f t="shared" ref="K5:K36" si="0">SUM(D5:J5)</f>
        <v>-4214614.710690707</v>
      </c>
      <c r="L5" s="13"/>
      <c r="M5" s="52">
        <v>75963692.193036973</v>
      </c>
      <c r="N5" s="15">
        <v>0</v>
      </c>
      <c r="O5" s="15">
        <v>-194581.31</v>
      </c>
      <c r="P5" s="15">
        <v>2926.13</v>
      </c>
      <c r="Q5" s="15">
        <v>382965.41</v>
      </c>
      <c r="R5" s="15">
        <v>397540</v>
      </c>
      <c r="S5" s="15">
        <v>234162.22</v>
      </c>
      <c r="T5" s="15">
        <v>3912553.38</v>
      </c>
      <c r="U5" s="15">
        <v>0</v>
      </c>
      <c r="V5" s="15">
        <v>0</v>
      </c>
      <c r="W5" s="15">
        <v>64808.571414092614</v>
      </c>
      <c r="X5" s="15">
        <v>-6685811.1320830556</v>
      </c>
      <c r="Y5" s="16">
        <v>-2946.2509765253099</v>
      </c>
      <c r="Z5" s="52">
        <f t="shared" ref="Z5:Z36" si="1">SUM(M5:Y5)</f>
        <v>74075309.211391464</v>
      </c>
      <c r="AA5" s="17"/>
      <c r="AB5" s="38">
        <v>88487370.688317925</v>
      </c>
      <c r="AC5" s="18">
        <f t="shared" ref="AC5:AC36" si="2">Z5/AB5</f>
        <v>0.83712860530469868</v>
      </c>
      <c r="AD5" s="17"/>
      <c r="AE5" s="50">
        <v>3310250.29</v>
      </c>
      <c r="AF5" s="50">
        <v>7613.58</v>
      </c>
      <c r="AG5" s="50">
        <v>2233063.7594533334</v>
      </c>
      <c r="AH5" s="50">
        <v>842169.34711711004</v>
      </c>
      <c r="AI5" s="50">
        <v>114103</v>
      </c>
      <c r="AJ5" s="50">
        <v>0</v>
      </c>
      <c r="AK5" s="14">
        <f t="shared" ref="AK5:AK36" si="3">SUM(AE5:AJ5)</f>
        <v>6507199.9765704433</v>
      </c>
      <c r="AL5" s="21"/>
      <c r="AM5" s="14">
        <f t="shared" ref="AM5:AM36" si="4">Z5+AK5</f>
        <v>80582509.187961906</v>
      </c>
      <c r="AO5" s="16">
        <v>0</v>
      </c>
      <c r="AP5" s="16">
        <v>0</v>
      </c>
      <c r="AQ5" s="16">
        <f>SUM(AO5:AP5)</f>
        <v>0</v>
      </c>
      <c r="AR5" s="21"/>
      <c r="AS5" s="14">
        <f>AM5+AQ5</f>
        <v>80582509.187961906</v>
      </c>
    </row>
    <row r="6" spans="1:45" x14ac:dyDescent="0.25">
      <c r="A6" s="11" t="s">
        <v>12</v>
      </c>
      <c r="B6" s="52">
        <v>749247.61671621574</v>
      </c>
      <c r="C6" s="13"/>
      <c r="D6" s="15">
        <v>20</v>
      </c>
      <c r="E6" s="15">
        <v>2034</v>
      </c>
      <c r="F6" s="15">
        <v>34679.35</v>
      </c>
      <c r="G6" s="15">
        <v>0</v>
      </c>
      <c r="H6" s="15">
        <v>0</v>
      </c>
      <c r="I6" s="15">
        <v>0</v>
      </c>
      <c r="J6" s="15">
        <v>0</v>
      </c>
      <c r="K6" s="12">
        <f t="shared" si="0"/>
        <v>36733.35</v>
      </c>
      <c r="L6" s="13"/>
      <c r="M6" s="52">
        <v>785980.96671621571</v>
      </c>
      <c r="N6" s="15">
        <v>0</v>
      </c>
      <c r="O6" s="15">
        <v>0</v>
      </c>
      <c r="P6" s="15">
        <v>0</v>
      </c>
      <c r="Q6" s="15">
        <v>25362.852605999986</v>
      </c>
      <c r="R6" s="15">
        <v>0</v>
      </c>
      <c r="S6" s="15">
        <v>163.18</v>
      </c>
      <c r="T6" s="15">
        <v>31811.800000000047</v>
      </c>
      <c r="U6" s="15">
        <v>0</v>
      </c>
      <c r="V6" s="15">
        <v>0</v>
      </c>
      <c r="W6" s="15">
        <v>0</v>
      </c>
      <c r="X6" s="15">
        <v>0</v>
      </c>
      <c r="Y6" s="16">
        <v>-43319</v>
      </c>
      <c r="Z6" s="52">
        <f t="shared" si="1"/>
        <v>799999.79932221584</v>
      </c>
      <c r="AA6" s="17"/>
      <c r="AB6" s="38">
        <v>430663.01955454244</v>
      </c>
      <c r="AC6" s="18">
        <f t="shared" si="2"/>
        <v>1.8576004044872438</v>
      </c>
      <c r="AD6" s="17"/>
      <c r="AE6" s="50">
        <v>0</v>
      </c>
      <c r="AF6" s="50">
        <v>0</v>
      </c>
      <c r="AG6" s="50">
        <v>0</v>
      </c>
      <c r="AH6" s="50">
        <v>4098.7904961404311</v>
      </c>
      <c r="AI6" s="50">
        <v>511</v>
      </c>
      <c r="AJ6" s="50">
        <v>0</v>
      </c>
      <c r="AK6" s="14">
        <f t="shared" si="3"/>
        <v>4609.7904961404311</v>
      </c>
      <c r="AL6" s="21"/>
      <c r="AM6" s="14">
        <f t="shared" si="4"/>
        <v>804609.58981835633</v>
      </c>
      <c r="AO6" s="16">
        <v>0</v>
      </c>
      <c r="AP6" s="16">
        <v>0</v>
      </c>
      <c r="AQ6" s="16">
        <f t="shared" ref="AQ6:AQ61" si="5">SUM(AO6:AP6)</f>
        <v>0</v>
      </c>
      <c r="AR6" s="21"/>
      <c r="AS6" s="14">
        <f>AM6+AQ6</f>
        <v>804609.58981835633</v>
      </c>
    </row>
    <row r="7" spans="1:45" x14ac:dyDescent="0.25">
      <c r="A7" s="11" t="s">
        <v>13</v>
      </c>
      <c r="B7" s="52">
        <v>3309652.9000749304</v>
      </c>
      <c r="C7" s="13"/>
      <c r="D7" s="15">
        <v>686.8620689655171</v>
      </c>
      <c r="E7" s="15">
        <v>11006</v>
      </c>
      <c r="F7" s="15">
        <v>56654.19</v>
      </c>
      <c r="G7" s="15">
        <v>0</v>
      </c>
      <c r="H7" s="15">
        <v>0</v>
      </c>
      <c r="I7" s="15">
        <v>0</v>
      </c>
      <c r="J7" s="15">
        <v>0</v>
      </c>
      <c r="K7" s="12">
        <f t="shared" si="0"/>
        <v>68347.052068965524</v>
      </c>
      <c r="L7" s="13"/>
      <c r="M7" s="52">
        <v>3377999.9521438959</v>
      </c>
      <c r="N7" s="15">
        <v>0</v>
      </c>
      <c r="O7" s="15">
        <v>-124454.7</v>
      </c>
      <c r="P7" s="15">
        <v>63.107931034482931</v>
      </c>
      <c r="Q7" s="15">
        <v>2688</v>
      </c>
      <c r="R7" s="15">
        <v>0</v>
      </c>
      <c r="S7" s="15">
        <v>3753.12</v>
      </c>
      <c r="T7" s="15">
        <v>241681.28000000026</v>
      </c>
      <c r="U7" s="15">
        <v>131205.06850708043</v>
      </c>
      <c r="V7" s="15">
        <v>0</v>
      </c>
      <c r="W7" s="15">
        <v>0</v>
      </c>
      <c r="X7" s="15">
        <v>-238163.17794775602</v>
      </c>
      <c r="Y7" s="16">
        <v>-135.0173836382198</v>
      </c>
      <c r="Z7" s="52">
        <f t="shared" si="1"/>
        <v>3394637.633250617</v>
      </c>
      <c r="AA7" s="17"/>
      <c r="AB7" s="38">
        <v>3632935.8285820112</v>
      </c>
      <c r="AC7" s="18">
        <f t="shared" si="2"/>
        <v>0.93440616444238001</v>
      </c>
      <c r="AD7" s="17"/>
      <c r="AE7" s="50">
        <v>0</v>
      </c>
      <c r="AF7" s="50">
        <v>0</v>
      </c>
      <c r="AG7" s="50">
        <v>124454.70142000001</v>
      </c>
      <c r="AH7" s="50">
        <v>34576.088893544169</v>
      </c>
      <c r="AI7" s="50">
        <v>3587</v>
      </c>
      <c r="AJ7" s="50">
        <v>5790</v>
      </c>
      <c r="AK7" s="14">
        <f t="shared" si="3"/>
        <v>168407.79031354419</v>
      </c>
      <c r="AL7" s="21"/>
      <c r="AM7" s="14">
        <f t="shared" si="4"/>
        <v>3563045.4235641612</v>
      </c>
      <c r="AO7" s="16">
        <v>0</v>
      </c>
      <c r="AP7" s="16">
        <v>0</v>
      </c>
      <c r="AQ7" s="16">
        <f t="shared" si="5"/>
        <v>0</v>
      </c>
      <c r="AR7" s="21"/>
      <c r="AS7" s="14">
        <f>AM7+AQ7</f>
        <v>3563045.4235641612</v>
      </c>
    </row>
    <row r="8" spans="1:45" x14ac:dyDescent="0.25">
      <c r="A8" s="11" t="s">
        <v>14</v>
      </c>
      <c r="B8" s="52">
        <v>11996310.989799857</v>
      </c>
      <c r="C8" s="13"/>
      <c r="D8" s="15">
        <v>13451.804852397283</v>
      </c>
      <c r="E8" s="15">
        <v>59332</v>
      </c>
      <c r="F8" s="15">
        <v>167630.31</v>
      </c>
      <c r="G8" s="15">
        <v>-486596.56</v>
      </c>
      <c r="H8" s="15">
        <v>0</v>
      </c>
      <c r="I8" s="15">
        <v>-60749</v>
      </c>
      <c r="J8" s="15">
        <v>-351075.15952500002</v>
      </c>
      <c r="K8" s="12">
        <f t="shared" si="0"/>
        <v>-658006.60467260273</v>
      </c>
      <c r="L8" s="13"/>
      <c r="M8" s="52">
        <v>11338304.385127254</v>
      </c>
      <c r="N8" s="15">
        <v>0</v>
      </c>
      <c r="O8" s="15">
        <v>-43123.17</v>
      </c>
      <c r="P8" s="15">
        <v>855.41514760271821</v>
      </c>
      <c r="Q8" s="15">
        <v>162857.8557800001</v>
      </c>
      <c r="R8" s="15">
        <v>60749</v>
      </c>
      <c r="S8" s="15">
        <v>103782</v>
      </c>
      <c r="T8" s="15">
        <v>363510.97999999858</v>
      </c>
      <c r="U8" s="15">
        <v>0</v>
      </c>
      <c r="V8" s="15">
        <v>258.351751691701</v>
      </c>
      <c r="W8" s="15">
        <v>10991.096681722183</v>
      </c>
      <c r="X8" s="15">
        <v>-983799.86927358911</v>
      </c>
      <c r="Y8" s="16">
        <v>-438.06573790099293</v>
      </c>
      <c r="Z8" s="52">
        <f t="shared" si="1"/>
        <v>11013947.979476778</v>
      </c>
      <c r="AA8" s="17"/>
      <c r="AB8" s="38">
        <v>15006861.363020355</v>
      </c>
      <c r="AC8" s="18">
        <f t="shared" si="2"/>
        <v>0.73392748243927641</v>
      </c>
      <c r="AD8" s="17"/>
      <c r="AE8" s="50">
        <v>486596.56</v>
      </c>
      <c r="AF8" s="50">
        <v>1119.17</v>
      </c>
      <c r="AG8" s="50">
        <v>394198.33208000002</v>
      </c>
      <c r="AH8" s="50">
        <v>142826.24218644988</v>
      </c>
      <c r="AI8" s="50">
        <v>18769</v>
      </c>
      <c r="AJ8" s="50">
        <v>15210</v>
      </c>
      <c r="AK8" s="14">
        <f t="shared" si="3"/>
        <v>1058719.30426645</v>
      </c>
      <c r="AL8" s="21"/>
      <c r="AM8" s="14">
        <f t="shared" si="4"/>
        <v>12072667.283743229</v>
      </c>
      <c r="AO8" s="16">
        <v>0</v>
      </c>
      <c r="AP8" s="16">
        <v>0</v>
      </c>
      <c r="AQ8" s="16">
        <f t="shared" si="5"/>
        <v>0</v>
      </c>
      <c r="AR8" s="21"/>
      <c r="AS8" s="14">
        <f t="shared" ref="AS8:AS61" si="6">AM8+AQ8</f>
        <v>12072667.283743229</v>
      </c>
    </row>
    <row r="9" spans="1:45" x14ac:dyDescent="0.25">
      <c r="A9" s="11" t="s">
        <v>15</v>
      </c>
      <c r="B9" s="52">
        <v>2821885.1697853855</v>
      </c>
      <c r="C9" s="13"/>
      <c r="D9" s="15">
        <v>889.52612815139389</v>
      </c>
      <c r="E9" s="15">
        <v>18652</v>
      </c>
      <c r="F9" s="15">
        <v>60659.48</v>
      </c>
      <c r="G9" s="15">
        <v>0</v>
      </c>
      <c r="H9" s="15">
        <v>0</v>
      </c>
      <c r="I9" s="15">
        <v>0</v>
      </c>
      <c r="J9" s="15">
        <v>0</v>
      </c>
      <c r="K9" s="12">
        <f t="shared" si="0"/>
        <v>80201.006128151392</v>
      </c>
      <c r="L9" s="13"/>
      <c r="M9" s="52">
        <v>2902086.1759135369</v>
      </c>
      <c r="N9" s="15">
        <v>0</v>
      </c>
      <c r="O9" s="15">
        <v>0</v>
      </c>
      <c r="P9" s="15">
        <v>62.223871848606223</v>
      </c>
      <c r="Q9" s="15">
        <v>30844.577024999995</v>
      </c>
      <c r="R9" s="15">
        <v>0</v>
      </c>
      <c r="S9" s="15">
        <v>8158.96</v>
      </c>
      <c r="T9" s="15">
        <v>65497.180000000168</v>
      </c>
      <c r="U9" s="15">
        <v>0</v>
      </c>
      <c r="V9" s="15">
        <v>0</v>
      </c>
      <c r="W9" s="15">
        <v>0</v>
      </c>
      <c r="X9" s="15">
        <v>-190936.31567370633</v>
      </c>
      <c r="Y9" s="16">
        <v>-111.98693244305747</v>
      </c>
      <c r="Z9" s="52">
        <f t="shared" si="1"/>
        <v>2815600.8142042365</v>
      </c>
      <c r="AA9" s="17"/>
      <c r="AB9" s="38">
        <v>2912538.3200110612</v>
      </c>
      <c r="AC9" s="18">
        <f t="shared" si="2"/>
        <v>0.9667171741086461</v>
      </c>
      <c r="AD9" s="17"/>
      <c r="AE9" s="50">
        <v>0</v>
      </c>
      <c r="AF9" s="50">
        <v>0</v>
      </c>
      <c r="AG9" s="50">
        <v>0</v>
      </c>
      <c r="AH9" s="50">
        <v>27719.780532942303</v>
      </c>
      <c r="AI9" s="50">
        <v>3950</v>
      </c>
      <c r="AJ9" s="50">
        <v>791.25</v>
      </c>
      <c r="AK9" s="14">
        <f t="shared" si="3"/>
        <v>32461.030532942303</v>
      </c>
      <c r="AL9" s="21"/>
      <c r="AM9" s="14">
        <f t="shared" si="4"/>
        <v>2848061.8447371786</v>
      </c>
      <c r="AO9" s="16">
        <v>0</v>
      </c>
      <c r="AP9" s="16">
        <v>0</v>
      </c>
      <c r="AQ9" s="16">
        <f t="shared" si="5"/>
        <v>0</v>
      </c>
      <c r="AR9" s="21"/>
      <c r="AS9" s="14">
        <f t="shared" si="6"/>
        <v>2848061.8447371786</v>
      </c>
    </row>
    <row r="10" spans="1:45" x14ac:dyDescent="0.25">
      <c r="A10" s="11" t="s">
        <v>16</v>
      </c>
      <c r="B10" s="52">
        <v>2010224.6789219554</v>
      </c>
      <c r="C10" s="13"/>
      <c r="D10" s="15">
        <v>377.24</v>
      </c>
      <c r="E10" s="15">
        <v>13708</v>
      </c>
      <c r="F10" s="15">
        <v>47010.43</v>
      </c>
      <c r="G10" s="15">
        <v>0</v>
      </c>
      <c r="H10" s="15">
        <v>0</v>
      </c>
      <c r="I10" s="15">
        <v>0</v>
      </c>
      <c r="J10" s="15">
        <v>0</v>
      </c>
      <c r="K10" s="12">
        <f t="shared" si="0"/>
        <v>61095.67</v>
      </c>
      <c r="L10" s="13"/>
      <c r="M10" s="52">
        <v>2071320.3489219553</v>
      </c>
      <c r="N10" s="15">
        <v>0</v>
      </c>
      <c r="O10" s="15">
        <v>0</v>
      </c>
      <c r="P10" s="15">
        <v>-1.2400000000000091</v>
      </c>
      <c r="Q10" s="15">
        <v>18921.239999999998</v>
      </c>
      <c r="R10" s="15">
        <v>0</v>
      </c>
      <c r="S10" s="15">
        <v>3916.3</v>
      </c>
      <c r="T10" s="15">
        <v>121695.58000000007</v>
      </c>
      <c r="U10" s="15">
        <v>4439.104489882011</v>
      </c>
      <c r="V10" s="15">
        <v>0</v>
      </c>
      <c r="W10" s="15">
        <v>0</v>
      </c>
      <c r="X10" s="15">
        <v>-145554.90789982359</v>
      </c>
      <c r="Y10" s="16">
        <v>-82.516714001218233</v>
      </c>
      <c r="Z10" s="52">
        <f t="shared" si="1"/>
        <v>2074653.9087980126</v>
      </c>
      <c r="AA10" s="17"/>
      <c r="AB10" s="38">
        <v>2220291.3334118375</v>
      </c>
      <c r="AC10" s="18">
        <f t="shared" si="2"/>
        <v>0.93440616444238001</v>
      </c>
      <c r="AD10" s="17"/>
      <c r="AE10" s="50">
        <v>0</v>
      </c>
      <c r="AF10" s="50">
        <v>0</v>
      </c>
      <c r="AG10" s="50">
        <v>0</v>
      </c>
      <c r="AH10" s="50">
        <v>21131.391837322237</v>
      </c>
      <c r="AI10" s="50">
        <v>3802</v>
      </c>
      <c r="AJ10" s="50">
        <v>0</v>
      </c>
      <c r="AK10" s="14">
        <f t="shared" si="3"/>
        <v>24933.391837322237</v>
      </c>
      <c r="AL10" s="21"/>
      <c r="AM10" s="14">
        <f t="shared" si="4"/>
        <v>2099587.300635335</v>
      </c>
      <c r="AO10" s="16">
        <v>0</v>
      </c>
      <c r="AP10" s="16">
        <v>0</v>
      </c>
      <c r="AQ10" s="16">
        <f t="shared" si="5"/>
        <v>0</v>
      </c>
      <c r="AR10" s="21"/>
      <c r="AS10" s="14">
        <f t="shared" si="6"/>
        <v>2099587.300635335</v>
      </c>
    </row>
    <row r="11" spans="1:45" x14ac:dyDescent="0.25">
      <c r="A11" s="11" t="s">
        <v>17</v>
      </c>
      <c r="B11" s="52">
        <v>42313195.210945733</v>
      </c>
      <c r="C11" s="13"/>
      <c r="D11" s="15">
        <v>67729.228677168881</v>
      </c>
      <c r="E11" s="15">
        <v>218186</v>
      </c>
      <c r="F11" s="15">
        <v>706574.12</v>
      </c>
      <c r="G11" s="15">
        <v>0</v>
      </c>
      <c r="H11" s="15">
        <v>0</v>
      </c>
      <c r="I11" s="15">
        <v>-213434</v>
      </c>
      <c r="J11" s="15">
        <v>-986002.76190000004</v>
      </c>
      <c r="K11" s="12">
        <f t="shared" si="0"/>
        <v>-206947.41322283121</v>
      </c>
      <c r="L11" s="13"/>
      <c r="M11" s="52">
        <v>42106247.797722898</v>
      </c>
      <c r="N11" s="15">
        <v>0</v>
      </c>
      <c r="O11" s="15">
        <v>198045.77</v>
      </c>
      <c r="P11" s="15">
        <v>6369.5613228311267</v>
      </c>
      <c r="Q11" s="15">
        <v>661376.81220731977</v>
      </c>
      <c r="R11" s="15">
        <v>213434</v>
      </c>
      <c r="S11" s="15">
        <v>116020.45</v>
      </c>
      <c r="T11" s="15">
        <v>4651360.9800000042</v>
      </c>
      <c r="U11" s="15">
        <v>0</v>
      </c>
      <c r="V11" s="15">
        <v>0</v>
      </c>
      <c r="W11" s="15">
        <v>41530.052176091682</v>
      </c>
      <c r="X11" s="15">
        <v>-4284342.0105774207</v>
      </c>
      <c r="Y11" s="16">
        <v>-1738.4421013329502</v>
      </c>
      <c r="Z11" s="52">
        <f t="shared" si="1"/>
        <v>43708304.970750399</v>
      </c>
      <c r="AA11" s="17"/>
      <c r="AB11" s="38">
        <v>56703689.672935851</v>
      </c>
      <c r="AC11" s="18">
        <f t="shared" si="2"/>
        <v>0.77081941621185135</v>
      </c>
      <c r="AD11" s="17"/>
      <c r="AE11" s="50">
        <v>0</v>
      </c>
      <c r="AF11" s="50">
        <v>0</v>
      </c>
      <c r="AG11" s="50">
        <v>787956.98748000013</v>
      </c>
      <c r="AH11" s="50">
        <v>539671.46881551738</v>
      </c>
      <c r="AI11" s="50">
        <v>44483</v>
      </c>
      <c r="AJ11" s="50">
        <v>0</v>
      </c>
      <c r="AK11" s="14">
        <f t="shared" si="3"/>
        <v>1372111.4562955175</v>
      </c>
      <c r="AL11" s="21"/>
      <c r="AM11" s="14">
        <f t="shared" si="4"/>
        <v>45080416.427045919</v>
      </c>
      <c r="AO11" s="16">
        <v>0</v>
      </c>
      <c r="AP11" s="16">
        <v>0</v>
      </c>
      <c r="AQ11" s="16">
        <f>SUM(AO11:AP11)</f>
        <v>0</v>
      </c>
      <c r="AR11" s="21"/>
      <c r="AS11" s="14">
        <f t="shared" si="6"/>
        <v>45080416.427045919</v>
      </c>
    </row>
    <row r="12" spans="1:45" x14ac:dyDescent="0.25">
      <c r="A12" s="11" t="s">
        <v>18</v>
      </c>
      <c r="B12" s="52">
        <v>3089306.944991915</v>
      </c>
      <c r="C12" s="13"/>
      <c r="D12" s="15">
        <v>465.2802528735632</v>
      </c>
      <c r="E12" s="15">
        <v>11208</v>
      </c>
      <c r="F12" s="15">
        <v>50009.38</v>
      </c>
      <c r="G12" s="15">
        <v>0</v>
      </c>
      <c r="H12" s="15">
        <v>0</v>
      </c>
      <c r="I12" s="15">
        <v>0</v>
      </c>
      <c r="J12" s="15">
        <v>0</v>
      </c>
      <c r="K12" s="12">
        <f t="shared" si="0"/>
        <v>61682.66025287356</v>
      </c>
      <c r="L12" s="13"/>
      <c r="M12" s="52">
        <v>3150989.6052447888</v>
      </c>
      <c r="N12" s="15">
        <v>0</v>
      </c>
      <c r="O12" s="15">
        <v>0</v>
      </c>
      <c r="P12" s="15">
        <v>20.949747126436762</v>
      </c>
      <c r="Q12" s="15">
        <v>42067.423380000007</v>
      </c>
      <c r="R12" s="15">
        <v>0</v>
      </c>
      <c r="S12" s="15">
        <v>14522.95</v>
      </c>
      <c r="T12" s="15">
        <v>92021.399999999441</v>
      </c>
      <c r="U12" s="15">
        <v>0</v>
      </c>
      <c r="V12" s="15">
        <v>0</v>
      </c>
      <c r="W12" s="15">
        <v>0</v>
      </c>
      <c r="X12" s="15">
        <v>-212177.77642075799</v>
      </c>
      <c r="Y12" s="16">
        <v>-122.79428652008198</v>
      </c>
      <c r="Z12" s="52">
        <f t="shared" si="1"/>
        <v>3087321.7576646367</v>
      </c>
      <c r="AA12" s="17"/>
      <c r="AB12" s="38">
        <v>3236555.090631708</v>
      </c>
      <c r="AC12" s="18">
        <f t="shared" si="2"/>
        <v>0.95389130455432969</v>
      </c>
      <c r="AD12" s="17"/>
      <c r="AE12" s="50">
        <v>0</v>
      </c>
      <c r="AF12" s="50">
        <v>0</v>
      </c>
      <c r="AG12" s="50">
        <v>0</v>
      </c>
      <c r="AH12" s="50">
        <v>30803.576446934923</v>
      </c>
      <c r="AI12" s="50">
        <v>4474</v>
      </c>
      <c r="AJ12" s="50">
        <v>0</v>
      </c>
      <c r="AK12" s="14">
        <f t="shared" si="3"/>
        <v>35277.576446934923</v>
      </c>
      <c r="AL12" s="21"/>
      <c r="AM12" s="14">
        <f t="shared" si="4"/>
        <v>3122599.3341115718</v>
      </c>
      <c r="AO12" s="16">
        <v>0</v>
      </c>
      <c r="AP12" s="16">
        <v>0</v>
      </c>
      <c r="AQ12" s="16">
        <f t="shared" si="5"/>
        <v>0</v>
      </c>
      <c r="AR12" s="21"/>
      <c r="AS12" s="14">
        <f t="shared" si="6"/>
        <v>3122599.3341115718</v>
      </c>
    </row>
    <row r="13" spans="1:45" x14ac:dyDescent="0.25">
      <c r="A13" s="11" t="s">
        <v>19</v>
      </c>
      <c r="B13" s="52">
        <v>7623140.0264448524</v>
      </c>
      <c r="C13" s="13"/>
      <c r="D13" s="15">
        <v>3449.0299890235055</v>
      </c>
      <c r="E13" s="15">
        <v>54374</v>
      </c>
      <c r="F13" s="15">
        <v>143229.04</v>
      </c>
      <c r="G13" s="15">
        <v>0</v>
      </c>
      <c r="H13" s="15">
        <v>-37609</v>
      </c>
      <c r="I13" s="15">
        <v>0</v>
      </c>
      <c r="J13" s="15">
        <v>-118283.93109999999</v>
      </c>
      <c r="K13" s="12">
        <f t="shared" si="0"/>
        <v>45159.13888902351</v>
      </c>
      <c r="L13" s="13"/>
      <c r="M13" s="52">
        <v>7668299.1653338755</v>
      </c>
      <c r="N13" s="15">
        <v>0</v>
      </c>
      <c r="O13" s="15">
        <v>92945.35</v>
      </c>
      <c r="P13" s="15">
        <v>326.83001097649458</v>
      </c>
      <c r="Q13" s="15">
        <v>159494.96389999997</v>
      </c>
      <c r="R13" s="15">
        <v>37609</v>
      </c>
      <c r="S13" s="15">
        <v>35083.54</v>
      </c>
      <c r="T13" s="15">
        <v>208956.08000000007</v>
      </c>
      <c r="U13" s="15">
        <v>0</v>
      </c>
      <c r="V13" s="15">
        <v>0</v>
      </c>
      <c r="W13" s="15">
        <v>7074.0545906601537</v>
      </c>
      <c r="X13" s="15">
        <v>-729776.81654180749</v>
      </c>
      <c r="Y13" s="16">
        <v>-297.49611427479761</v>
      </c>
      <c r="Z13" s="52">
        <f t="shared" si="1"/>
        <v>7479714.6711794296</v>
      </c>
      <c r="AA13" s="17"/>
      <c r="AB13" s="38">
        <v>9658668.2467286456</v>
      </c>
      <c r="AC13" s="18">
        <f t="shared" si="2"/>
        <v>0.77440434644939593</v>
      </c>
      <c r="AD13" s="17"/>
      <c r="AE13" s="50">
        <v>0</v>
      </c>
      <c r="AF13" s="50">
        <v>0</v>
      </c>
      <c r="AG13" s="50">
        <v>25338.579009999994</v>
      </c>
      <c r="AH13" s="50">
        <v>91925.37045788976</v>
      </c>
      <c r="AI13" s="50">
        <v>13153</v>
      </c>
      <c r="AJ13" s="50">
        <v>24418</v>
      </c>
      <c r="AK13" s="14">
        <f t="shared" si="3"/>
        <v>154834.94946788976</v>
      </c>
      <c r="AL13" s="21"/>
      <c r="AM13" s="14">
        <f t="shared" si="4"/>
        <v>7634549.6206473196</v>
      </c>
      <c r="AO13" s="16">
        <v>0</v>
      </c>
      <c r="AP13" s="16">
        <v>0</v>
      </c>
      <c r="AQ13" s="16">
        <f t="shared" si="5"/>
        <v>0</v>
      </c>
      <c r="AR13" s="21"/>
      <c r="AS13" s="14">
        <f t="shared" si="6"/>
        <v>7634549.6206473196</v>
      </c>
    </row>
    <row r="14" spans="1:45" x14ac:dyDescent="0.25">
      <c r="A14" s="11" t="s">
        <v>20</v>
      </c>
      <c r="B14" s="52">
        <v>52102100.54456424</v>
      </c>
      <c r="C14" s="13"/>
      <c r="D14" s="15">
        <v>65654.822764880155</v>
      </c>
      <c r="E14" s="15">
        <v>181080</v>
      </c>
      <c r="F14" s="15">
        <v>621853.77</v>
      </c>
      <c r="G14" s="15">
        <v>0</v>
      </c>
      <c r="H14" s="15">
        <v>-265110</v>
      </c>
      <c r="I14" s="15">
        <v>0</v>
      </c>
      <c r="J14" s="15">
        <v>-1127888.2988571399</v>
      </c>
      <c r="K14" s="12">
        <f t="shared" si="0"/>
        <v>-524409.70609225973</v>
      </c>
      <c r="L14" s="13"/>
      <c r="M14" s="52">
        <v>51577690.838471979</v>
      </c>
      <c r="N14" s="15">
        <v>0</v>
      </c>
      <c r="O14" s="15">
        <v>-64493.22</v>
      </c>
      <c r="P14" s="15">
        <v>4173.7472351198376</v>
      </c>
      <c r="Q14" s="15">
        <v>1107907.4994929989</v>
      </c>
      <c r="R14" s="15">
        <v>265110</v>
      </c>
      <c r="S14" s="15">
        <v>319178.61</v>
      </c>
      <c r="T14" s="15">
        <v>3078472.9999999851</v>
      </c>
      <c r="U14" s="15">
        <v>0</v>
      </c>
      <c r="V14" s="15">
        <v>6502.7655118449047</v>
      </c>
      <c r="W14" s="15">
        <v>52118.046036111773</v>
      </c>
      <c r="X14" s="15">
        <v>-4665023.7334722131</v>
      </c>
      <c r="Y14" s="16">
        <v>-2055.4894841863311</v>
      </c>
      <c r="Z14" s="52">
        <f t="shared" si="1"/>
        <v>51679582.06379164</v>
      </c>
      <c r="AA14" s="17"/>
      <c r="AB14" s="38">
        <v>71160168.454899907</v>
      </c>
      <c r="AC14" s="18">
        <f t="shared" si="2"/>
        <v>0.72624311023863397</v>
      </c>
      <c r="AD14" s="17"/>
      <c r="AE14" s="50">
        <v>0</v>
      </c>
      <c r="AF14" s="50">
        <v>0</v>
      </c>
      <c r="AG14" s="50">
        <v>1192381.5260317463</v>
      </c>
      <c r="AH14" s="50">
        <v>677259.50203104562</v>
      </c>
      <c r="AI14" s="50">
        <v>45437</v>
      </c>
      <c r="AJ14" s="50">
        <v>75930</v>
      </c>
      <c r="AK14" s="14">
        <f t="shared" si="3"/>
        <v>1991008.028062792</v>
      </c>
      <c r="AL14" s="21"/>
      <c r="AM14" s="14">
        <f t="shared" si="4"/>
        <v>53670590.091854431</v>
      </c>
      <c r="AO14" s="16">
        <v>0</v>
      </c>
      <c r="AP14" s="16">
        <v>0</v>
      </c>
      <c r="AQ14" s="16">
        <f t="shared" si="5"/>
        <v>0</v>
      </c>
      <c r="AR14" s="21"/>
      <c r="AS14" s="14">
        <f t="shared" si="6"/>
        <v>53670590.091854431</v>
      </c>
    </row>
    <row r="15" spans="1:45" x14ac:dyDescent="0.25">
      <c r="A15" s="11" t="s">
        <v>21</v>
      </c>
      <c r="B15" s="52">
        <v>2253829.7897239621</v>
      </c>
      <c r="C15" s="13"/>
      <c r="D15" s="15">
        <v>494</v>
      </c>
      <c r="E15" s="15">
        <v>19264</v>
      </c>
      <c r="F15" s="15">
        <v>50957.88</v>
      </c>
      <c r="G15" s="15">
        <v>-10186.19</v>
      </c>
      <c r="H15" s="15">
        <v>0</v>
      </c>
      <c r="I15" s="15">
        <v>0</v>
      </c>
      <c r="J15" s="15">
        <v>0</v>
      </c>
      <c r="K15" s="12">
        <f t="shared" si="0"/>
        <v>60529.69</v>
      </c>
      <c r="L15" s="13"/>
      <c r="M15" s="52">
        <v>2314359.479723962</v>
      </c>
      <c r="N15" s="15">
        <v>0</v>
      </c>
      <c r="O15" s="15">
        <v>0</v>
      </c>
      <c r="P15" s="15">
        <v>1.7400000000000091</v>
      </c>
      <c r="Q15" s="15">
        <v>68717.283750000002</v>
      </c>
      <c r="R15" s="15">
        <v>0</v>
      </c>
      <c r="S15" s="15">
        <v>7506.25</v>
      </c>
      <c r="T15" s="15">
        <v>148281.12000000011</v>
      </c>
      <c r="U15" s="15">
        <v>121658.86002854584</v>
      </c>
      <c r="V15" s="15">
        <v>0</v>
      </c>
      <c r="W15" s="15">
        <v>0</v>
      </c>
      <c r="X15" s="15">
        <v>-174415.14395999743</v>
      </c>
      <c r="Y15" s="16">
        <v>-98.877906346748873</v>
      </c>
      <c r="Z15" s="52">
        <f t="shared" si="1"/>
        <v>2486010.7116361642</v>
      </c>
      <c r="AA15" s="17"/>
      <c r="AB15" s="38">
        <v>2660524.7335025081</v>
      </c>
      <c r="AC15" s="18">
        <f t="shared" si="2"/>
        <v>0.93440616444238012</v>
      </c>
      <c r="AD15" s="17"/>
      <c r="AE15" s="50">
        <v>10186.19</v>
      </c>
      <c r="AF15" s="50">
        <v>23.43</v>
      </c>
      <c r="AG15" s="50">
        <v>0</v>
      </c>
      <c r="AH15" s="50">
        <v>25321.267434817561</v>
      </c>
      <c r="AI15" s="50">
        <v>4541</v>
      </c>
      <c r="AJ15" s="50">
        <v>1230</v>
      </c>
      <c r="AK15" s="14">
        <f t="shared" si="3"/>
        <v>41301.88743481756</v>
      </c>
      <c r="AL15" s="21"/>
      <c r="AM15" s="14">
        <f t="shared" si="4"/>
        <v>2527312.5990709816</v>
      </c>
      <c r="AO15" s="16">
        <v>0</v>
      </c>
      <c r="AP15" s="16">
        <v>0</v>
      </c>
      <c r="AQ15" s="16">
        <f t="shared" si="5"/>
        <v>0</v>
      </c>
      <c r="AR15" s="21"/>
      <c r="AS15" s="14">
        <f t="shared" si="6"/>
        <v>2527312.5990709816</v>
      </c>
    </row>
    <row r="16" spans="1:45" x14ac:dyDescent="0.25">
      <c r="A16" s="11" t="s">
        <v>22</v>
      </c>
      <c r="B16" s="52">
        <v>6945901.9292784818</v>
      </c>
      <c r="C16" s="13"/>
      <c r="D16" s="15">
        <v>7608.2351724137934</v>
      </c>
      <c r="E16" s="15">
        <v>48160</v>
      </c>
      <c r="F16" s="15">
        <v>114833.69</v>
      </c>
      <c r="G16" s="15">
        <v>-174787.06</v>
      </c>
      <c r="H16" s="15">
        <v>0</v>
      </c>
      <c r="I16" s="15">
        <v>-34954</v>
      </c>
      <c r="J16" s="15">
        <v>-122237.761</v>
      </c>
      <c r="K16" s="12">
        <f t="shared" si="0"/>
        <v>-161376.89582758621</v>
      </c>
      <c r="L16" s="13"/>
      <c r="M16" s="52">
        <v>6784525.0334508959</v>
      </c>
      <c r="N16" s="15">
        <v>0</v>
      </c>
      <c r="O16" s="15">
        <v>-93564.7</v>
      </c>
      <c r="P16" s="15">
        <v>170.76482758620659</v>
      </c>
      <c r="Q16" s="15">
        <v>-1975.146157080726</v>
      </c>
      <c r="R16" s="15">
        <v>34954</v>
      </c>
      <c r="S16" s="15">
        <v>36987.300000000003</v>
      </c>
      <c r="T16" s="15">
        <v>666862.54999999981</v>
      </c>
      <c r="U16" s="15">
        <v>0</v>
      </c>
      <c r="V16" s="15">
        <v>0</v>
      </c>
      <c r="W16" s="15">
        <v>6602.7984531535749</v>
      </c>
      <c r="X16" s="15">
        <v>-591008.56294483249</v>
      </c>
      <c r="Y16" s="16">
        <v>-272.18281046741282</v>
      </c>
      <c r="Z16" s="52">
        <f t="shared" si="1"/>
        <v>6843281.854819254</v>
      </c>
      <c r="AA16" s="17"/>
      <c r="AB16" s="38">
        <v>9015231.4972553831</v>
      </c>
      <c r="AC16" s="18">
        <f t="shared" si="2"/>
        <v>0.75907999222234479</v>
      </c>
      <c r="AD16" s="17"/>
      <c r="AE16" s="50">
        <v>174787.06</v>
      </c>
      <c r="AF16" s="50">
        <v>402.01</v>
      </c>
      <c r="AG16" s="50">
        <v>215802.46508339999</v>
      </c>
      <c r="AH16" s="50">
        <v>85801.528117452879</v>
      </c>
      <c r="AI16" s="50">
        <v>17452</v>
      </c>
      <c r="AJ16" s="50">
        <v>12250</v>
      </c>
      <c r="AK16" s="14">
        <f t="shared" si="3"/>
        <v>506495.06320085283</v>
      </c>
      <c r="AL16" s="21"/>
      <c r="AM16" s="14">
        <f t="shared" si="4"/>
        <v>7349776.9180201069</v>
      </c>
      <c r="AO16" s="16">
        <v>0</v>
      </c>
      <c r="AP16" s="16">
        <v>0</v>
      </c>
      <c r="AQ16" s="16">
        <f t="shared" si="5"/>
        <v>0</v>
      </c>
      <c r="AR16" s="21"/>
      <c r="AS16" s="14">
        <f t="shared" si="6"/>
        <v>7349776.9180201069</v>
      </c>
    </row>
    <row r="17" spans="1:45" x14ac:dyDescent="0.25">
      <c r="A17" s="11" t="s">
        <v>23</v>
      </c>
      <c r="B17" s="52">
        <v>9470100.3444392309</v>
      </c>
      <c r="C17" s="13"/>
      <c r="D17" s="15">
        <v>8573.7676183209078</v>
      </c>
      <c r="E17" s="15">
        <v>67678</v>
      </c>
      <c r="F17" s="15">
        <v>145160.26999999999</v>
      </c>
      <c r="G17" s="15">
        <v>-437987.42</v>
      </c>
      <c r="H17" s="15">
        <v>0</v>
      </c>
      <c r="I17" s="15">
        <v>-47852</v>
      </c>
      <c r="J17" s="15">
        <v>0</v>
      </c>
      <c r="K17" s="12">
        <f t="shared" si="0"/>
        <v>-264427.38238167908</v>
      </c>
      <c r="L17" s="13"/>
      <c r="M17" s="52">
        <v>9205672.9620575514</v>
      </c>
      <c r="N17" s="15">
        <v>0</v>
      </c>
      <c r="O17" s="15">
        <v>-170986.58</v>
      </c>
      <c r="P17" s="15">
        <v>1074.8123816790921</v>
      </c>
      <c r="Q17" s="15">
        <v>27037.680000000015</v>
      </c>
      <c r="R17" s="15">
        <v>47852</v>
      </c>
      <c r="S17" s="15">
        <v>20723.759999999998</v>
      </c>
      <c r="T17" s="15">
        <v>811875.91999999993</v>
      </c>
      <c r="U17" s="15">
        <v>0</v>
      </c>
      <c r="V17" s="15">
        <v>0</v>
      </c>
      <c r="W17" s="15">
        <v>7573.6419237203972</v>
      </c>
      <c r="X17" s="15">
        <v>-781315.47076518298</v>
      </c>
      <c r="Y17" s="16">
        <v>-364.6910131512725</v>
      </c>
      <c r="Z17" s="52">
        <f t="shared" si="1"/>
        <v>9169144.0345846154</v>
      </c>
      <c r="AA17" s="17"/>
      <c r="AB17" s="38">
        <v>10340787.425829653</v>
      </c>
      <c r="AC17" s="18">
        <f t="shared" si="2"/>
        <v>0.88669688844792827</v>
      </c>
      <c r="AD17" s="17"/>
      <c r="AE17" s="50">
        <v>437987.42</v>
      </c>
      <c r="AF17" s="50">
        <v>1007.37</v>
      </c>
      <c r="AG17" s="50">
        <v>170986.58405333327</v>
      </c>
      <c r="AH17" s="50">
        <v>98417.368799020216</v>
      </c>
      <c r="AI17" s="50">
        <v>22651</v>
      </c>
      <c r="AJ17" s="50">
        <v>25465</v>
      </c>
      <c r="AK17" s="14">
        <f t="shared" si="3"/>
        <v>756514.74285235337</v>
      </c>
      <c r="AL17" s="21"/>
      <c r="AM17" s="14">
        <f t="shared" si="4"/>
        <v>9925658.7774369679</v>
      </c>
      <c r="AO17" s="16">
        <v>0</v>
      </c>
      <c r="AP17" s="16">
        <v>0</v>
      </c>
      <c r="AQ17" s="16">
        <f t="shared" si="5"/>
        <v>0</v>
      </c>
      <c r="AR17" s="21"/>
      <c r="AS17" s="14">
        <f t="shared" si="6"/>
        <v>9925658.7774369679</v>
      </c>
    </row>
    <row r="18" spans="1:45" x14ac:dyDescent="0.25">
      <c r="A18" s="11" t="s">
        <v>24</v>
      </c>
      <c r="B18" s="52">
        <v>2262863.6139019136</v>
      </c>
      <c r="C18" s="13"/>
      <c r="D18" s="15">
        <v>246.78</v>
      </c>
      <c r="E18" s="15">
        <v>30402</v>
      </c>
      <c r="F18" s="15">
        <v>44989.48</v>
      </c>
      <c r="G18" s="15">
        <v>-194430.30000000002</v>
      </c>
      <c r="H18" s="15">
        <v>0</v>
      </c>
      <c r="I18" s="15">
        <v>0</v>
      </c>
      <c r="J18" s="15">
        <v>-66957.707739130405</v>
      </c>
      <c r="K18" s="12">
        <f t="shared" si="0"/>
        <v>-185749.7477391304</v>
      </c>
      <c r="L18" s="13"/>
      <c r="M18" s="52">
        <v>2077113.8661627832</v>
      </c>
      <c r="N18" s="15">
        <v>0</v>
      </c>
      <c r="O18" s="15">
        <v>20894.79</v>
      </c>
      <c r="P18" s="15">
        <v>-7.7800000000000011</v>
      </c>
      <c r="Q18" s="15">
        <v>10710.254108670393</v>
      </c>
      <c r="R18" s="15">
        <v>0</v>
      </c>
      <c r="S18" s="15">
        <v>6037.63</v>
      </c>
      <c r="T18" s="15">
        <v>108008.75</v>
      </c>
      <c r="U18" s="15">
        <v>0</v>
      </c>
      <c r="V18" s="15">
        <v>0</v>
      </c>
      <c r="W18" s="15">
        <v>0</v>
      </c>
      <c r="X18" s="15">
        <v>-141160.96752524143</v>
      </c>
      <c r="Y18" s="16">
        <v>-82.789555565509673</v>
      </c>
      <c r="Z18" s="52">
        <f t="shared" si="1"/>
        <v>2081513.7531906464</v>
      </c>
      <c r="AA18" s="17"/>
      <c r="AB18" s="38">
        <v>2153266.2644947008</v>
      </c>
      <c r="AC18" s="18">
        <f t="shared" si="2"/>
        <v>0.96667736243901436</v>
      </c>
      <c r="AD18" s="17"/>
      <c r="AE18" s="50">
        <v>194430.30000000002</v>
      </c>
      <c r="AF18" s="50">
        <v>447.19</v>
      </c>
      <c r="AG18" s="50">
        <v>46062.910608695653</v>
      </c>
      <c r="AH18" s="50">
        <v>20493.487715057741</v>
      </c>
      <c r="AI18" s="50">
        <v>2687</v>
      </c>
      <c r="AJ18" s="50">
        <v>1395</v>
      </c>
      <c r="AK18" s="14">
        <f t="shared" si="3"/>
        <v>265515.88832375337</v>
      </c>
      <c r="AL18" s="21"/>
      <c r="AM18" s="14">
        <f t="shared" si="4"/>
        <v>2347029.6415144</v>
      </c>
      <c r="AO18" s="16">
        <v>0</v>
      </c>
      <c r="AP18" s="16">
        <v>0</v>
      </c>
      <c r="AQ18" s="16">
        <f t="shared" si="5"/>
        <v>0</v>
      </c>
      <c r="AR18" s="21"/>
      <c r="AS18" s="14">
        <f t="shared" si="6"/>
        <v>2347029.6415144</v>
      </c>
    </row>
    <row r="19" spans="1:45" x14ac:dyDescent="0.25">
      <c r="A19" s="11" t="s">
        <v>25</v>
      </c>
      <c r="B19" s="52">
        <v>55306340.524279304</v>
      </c>
      <c r="C19" s="13"/>
      <c r="D19" s="15">
        <v>61683.910735151047</v>
      </c>
      <c r="E19" s="15">
        <v>277328</v>
      </c>
      <c r="F19" s="15">
        <v>562321.46</v>
      </c>
      <c r="G19" s="15">
        <v>-68297.149999999994</v>
      </c>
      <c r="H19" s="15">
        <v>0</v>
      </c>
      <c r="I19" s="15">
        <v>-281681</v>
      </c>
      <c r="J19" s="15">
        <v>-1988379.5141723701</v>
      </c>
      <c r="K19" s="12">
        <f t="shared" si="0"/>
        <v>-1437024.2934372192</v>
      </c>
      <c r="L19" s="13"/>
      <c r="M19" s="52">
        <v>53869316.230842084</v>
      </c>
      <c r="N19" s="15">
        <v>0</v>
      </c>
      <c r="O19" s="15">
        <v>-79126.960000000006</v>
      </c>
      <c r="P19" s="15">
        <v>5390.0892648489535</v>
      </c>
      <c r="Q19" s="15">
        <v>27914.559599997308</v>
      </c>
      <c r="R19" s="15">
        <v>281681</v>
      </c>
      <c r="S19" s="15">
        <v>355404.41</v>
      </c>
      <c r="T19" s="15">
        <v>6403585</v>
      </c>
      <c r="U19" s="15">
        <v>0</v>
      </c>
      <c r="V19" s="15">
        <v>0</v>
      </c>
      <c r="W19" s="15">
        <v>52937.751351692539</v>
      </c>
      <c r="X19" s="15">
        <v>-5461188.2282229783</v>
      </c>
      <c r="Y19" s="16">
        <v>-2205.6005412549384</v>
      </c>
      <c r="Z19" s="52">
        <f t="shared" si="1"/>
        <v>55453708.252294376</v>
      </c>
      <c r="AA19" s="17"/>
      <c r="AB19" s="38">
        <v>72279365.600159109</v>
      </c>
      <c r="AC19" s="18">
        <f t="shared" si="2"/>
        <v>0.76721354416774667</v>
      </c>
      <c r="AD19" s="17"/>
      <c r="AE19" s="50">
        <v>68297.149999999994</v>
      </c>
      <c r="AF19" s="50">
        <v>157.08000000000001</v>
      </c>
      <c r="AG19" s="50">
        <v>2067506.481814797</v>
      </c>
      <c r="AH19" s="50">
        <v>687911.34445540991</v>
      </c>
      <c r="AI19" s="50">
        <v>45450</v>
      </c>
      <c r="AJ19" s="50">
        <v>38700</v>
      </c>
      <c r="AK19" s="14">
        <f t="shared" si="3"/>
        <v>2908022.0562702068</v>
      </c>
      <c r="AL19" s="21"/>
      <c r="AM19" s="14">
        <f t="shared" si="4"/>
        <v>58361730.308564581</v>
      </c>
      <c r="AO19" s="16">
        <v>0</v>
      </c>
      <c r="AP19" s="16">
        <v>0</v>
      </c>
      <c r="AQ19" s="16">
        <f>SUM(AO19:AP19)</f>
        <v>0</v>
      </c>
      <c r="AR19" s="21"/>
      <c r="AS19" s="14">
        <f t="shared" si="6"/>
        <v>58361730.308564581</v>
      </c>
    </row>
    <row r="20" spans="1:45" x14ac:dyDescent="0.25">
      <c r="A20" s="11" t="s">
        <v>26</v>
      </c>
      <c r="B20" s="52">
        <v>8219625.5011886675</v>
      </c>
      <c r="C20" s="13"/>
      <c r="D20" s="15">
        <v>8712.0092549857254</v>
      </c>
      <c r="E20" s="15">
        <v>57026</v>
      </c>
      <c r="F20" s="15">
        <v>122261.14</v>
      </c>
      <c r="G20" s="15">
        <v>-439486.33</v>
      </c>
      <c r="H20" s="15">
        <v>-41393</v>
      </c>
      <c r="I20" s="15">
        <v>0</v>
      </c>
      <c r="J20" s="15">
        <v>-206921.8776875</v>
      </c>
      <c r="K20" s="12">
        <f t="shared" si="0"/>
        <v>-499802.05843251431</v>
      </c>
      <c r="L20" s="13"/>
      <c r="M20" s="52">
        <v>7719823.4427561536</v>
      </c>
      <c r="N20" s="15">
        <v>0</v>
      </c>
      <c r="O20" s="15">
        <v>8013.9</v>
      </c>
      <c r="P20" s="15">
        <v>-203.32925498572513</v>
      </c>
      <c r="Q20" s="15">
        <v>72565.236684000061</v>
      </c>
      <c r="R20" s="15">
        <v>41393</v>
      </c>
      <c r="S20" s="15">
        <v>67556.210000000006</v>
      </c>
      <c r="T20" s="15">
        <v>1280245.8200000012</v>
      </c>
      <c r="U20" s="15">
        <v>0</v>
      </c>
      <c r="V20" s="15">
        <v>0</v>
      </c>
      <c r="W20" s="15">
        <v>7917.0121268477442</v>
      </c>
      <c r="X20" s="15">
        <v>-816738.38283380552</v>
      </c>
      <c r="Y20" s="16">
        <v>-333.31334497928333</v>
      </c>
      <c r="Z20" s="52">
        <f t="shared" si="1"/>
        <v>8380239.596133233</v>
      </c>
      <c r="AA20" s="17"/>
      <c r="AB20" s="38">
        <v>10809613.165766357</v>
      </c>
      <c r="AC20" s="18">
        <f t="shared" si="2"/>
        <v>0.77525804740849935</v>
      </c>
      <c r="AD20" s="17"/>
      <c r="AE20" s="50">
        <v>439486.33</v>
      </c>
      <c r="AF20" s="50">
        <v>1010.82</v>
      </c>
      <c r="AG20" s="50">
        <v>198907.97616666669</v>
      </c>
      <c r="AH20" s="50">
        <v>102879.36901716339</v>
      </c>
      <c r="AI20" s="50">
        <v>9230</v>
      </c>
      <c r="AJ20" s="50">
        <v>5935</v>
      </c>
      <c r="AK20" s="14">
        <f t="shared" si="3"/>
        <v>757449.49518383015</v>
      </c>
      <c r="AL20" s="21"/>
      <c r="AM20" s="14">
        <f t="shared" si="4"/>
        <v>9137689.0913170632</v>
      </c>
      <c r="AO20" s="16">
        <v>0</v>
      </c>
      <c r="AP20" s="16">
        <v>0</v>
      </c>
      <c r="AQ20" s="16">
        <f t="shared" si="5"/>
        <v>0</v>
      </c>
      <c r="AR20" s="21"/>
      <c r="AS20" s="14">
        <f t="shared" si="6"/>
        <v>9137689.0913170632</v>
      </c>
    </row>
    <row r="21" spans="1:45" x14ac:dyDescent="0.25">
      <c r="A21" s="11" t="s">
        <v>27</v>
      </c>
      <c r="B21" s="52">
        <v>4173131.7393678878</v>
      </c>
      <c r="C21" s="13"/>
      <c r="D21" s="15">
        <v>1295.2087630268202</v>
      </c>
      <c r="E21" s="15">
        <v>20328</v>
      </c>
      <c r="F21" s="15">
        <v>72332.45</v>
      </c>
      <c r="G21" s="15">
        <v>-204674.81999999998</v>
      </c>
      <c r="H21" s="15">
        <v>-20545</v>
      </c>
      <c r="I21" s="15">
        <v>0</v>
      </c>
      <c r="J21" s="15">
        <v>-67038.984728571406</v>
      </c>
      <c r="K21" s="12">
        <f t="shared" si="0"/>
        <v>-198303.14596554457</v>
      </c>
      <c r="L21" s="13"/>
      <c r="M21" s="52">
        <v>3974828.5934023433</v>
      </c>
      <c r="N21" s="15">
        <v>0</v>
      </c>
      <c r="O21" s="15">
        <v>-4471.59</v>
      </c>
      <c r="P21" s="15">
        <v>178.66123697317994</v>
      </c>
      <c r="Q21" s="15">
        <v>60330.53643</v>
      </c>
      <c r="R21" s="15">
        <v>20545</v>
      </c>
      <c r="S21" s="15">
        <v>19744.689999999999</v>
      </c>
      <c r="T21" s="15">
        <v>37897.700000000652</v>
      </c>
      <c r="U21" s="15">
        <v>0</v>
      </c>
      <c r="V21" s="15">
        <v>7504.3581528977957</v>
      </c>
      <c r="W21" s="15">
        <v>4010.7378289955936</v>
      </c>
      <c r="X21" s="15">
        <v>-308101.70329425135</v>
      </c>
      <c r="Y21" s="16">
        <v>-151.62998242541744</v>
      </c>
      <c r="Z21" s="52">
        <f t="shared" si="1"/>
        <v>3812315.3537745331</v>
      </c>
      <c r="AA21" s="17"/>
      <c r="AB21" s="38">
        <v>5476122.0200391533</v>
      </c>
      <c r="AC21" s="18">
        <f t="shared" si="2"/>
        <v>0.6961706367797984</v>
      </c>
      <c r="AD21" s="17"/>
      <c r="AE21" s="50">
        <v>204674.81999999998</v>
      </c>
      <c r="AF21" s="50">
        <v>470.75</v>
      </c>
      <c r="AG21" s="50">
        <v>71510.58304285715</v>
      </c>
      <c r="AH21" s="50">
        <v>52118.421764326013</v>
      </c>
      <c r="AI21" s="50">
        <v>7644</v>
      </c>
      <c r="AJ21" s="50">
        <v>0</v>
      </c>
      <c r="AK21" s="14">
        <f t="shared" si="3"/>
        <v>336418.57480718312</v>
      </c>
      <c r="AL21" s="21"/>
      <c r="AM21" s="14">
        <f t="shared" si="4"/>
        <v>4148733.9285817165</v>
      </c>
      <c r="AO21" s="16">
        <v>0</v>
      </c>
      <c r="AP21" s="16">
        <v>0</v>
      </c>
      <c r="AQ21" s="16">
        <f t="shared" si="5"/>
        <v>0</v>
      </c>
      <c r="AR21" s="21"/>
      <c r="AS21" s="14">
        <f t="shared" si="6"/>
        <v>4148733.9285817165</v>
      </c>
    </row>
    <row r="22" spans="1:45" x14ac:dyDescent="0.25">
      <c r="A22" s="11" t="s">
        <v>28</v>
      </c>
      <c r="B22" s="52">
        <v>2408884.8955426766</v>
      </c>
      <c r="C22" s="13"/>
      <c r="D22" s="15">
        <v>436.51724137931035</v>
      </c>
      <c r="E22" s="15">
        <v>20156</v>
      </c>
      <c r="F22" s="15">
        <v>52248.71</v>
      </c>
      <c r="G22" s="15">
        <v>-306071.09999999998</v>
      </c>
      <c r="H22" s="15">
        <v>0</v>
      </c>
      <c r="I22" s="15">
        <v>0</v>
      </c>
      <c r="J22" s="15">
        <v>0</v>
      </c>
      <c r="K22" s="12">
        <f t="shared" si="0"/>
        <v>-233229.87275862065</v>
      </c>
      <c r="L22" s="13"/>
      <c r="M22" s="52">
        <v>2175655.0227840561</v>
      </c>
      <c r="N22" s="15">
        <v>0</v>
      </c>
      <c r="O22" s="15">
        <v>-8470.73</v>
      </c>
      <c r="P22" s="15">
        <v>35.482758620689651</v>
      </c>
      <c r="Q22" s="15">
        <v>2956.8677999999923</v>
      </c>
      <c r="R22" s="15">
        <v>0</v>
      </c>
      <c r="S22" s="15">
        <v>4405.84</v>
      </c>
      <c r="T22" s="15">
        <v>288345.09000000032</v>
      </c>
      <c r="U22" s="15">
        <v>0</v>
      </c>
      <c r="V22" s="15">
        <v>0</v>
      </c>
      <c r="W22" s="15">
        <v>0</v>
      </c>
      <c r="X22" s="15">
        <v>-145342.90158055778</v>
      </c>
      <c r="Y22" s="16">
        <v>-92.175309201604733</v>
      </c>
      <c r="Z22" s="52">
        <f t="shared" si="1"/>
        <v>2317492.4964529178</v>
      </c>
      <c r="AA22" s="17"/>
      <c r="AB22" s="38">
        <v>2217057.3937248406</v>
      </c>
      <c r="AC22" s="18">
        <f t="shared" si="2"/>
        <v>1.0453010837754353</v>
      </c>
      <c r="AD22" s="17"/>
      <c r="AE22" s="50">
        <v>306071.09999999998</v>
      </c>
      <c r="AF22" s="50">
        <v>703.96</v>
      </c>
      <c r="AG22" s="50">
        <v>8470.7383599999976</v>
      </c>
      <c r="AH22" s="50">
        <v>21100.613152707374</v>
      </c>
      <c r="AI22" s="50">
        <v>3386</v>
      </c>
      <c r="AJ22" s="50">
        <v>4241.25</v>
      </c>
      <c r="AK22" s="14">
        <f t="shared" si="3"/>
        <v>343973.66151270736</v>
      </c>
      <c r="AL22" s="21"/>
      <c r="AM22" s="14">
        <f t="shared" si="4"/>
        <v>2661466.1579656252</v>
      </c>
      <c r="AO22" s="16">
        <v>0</v>
      </c>
      <c r="AP22" s="16">
        <v>0</v>
      </c>
      <c r="AQ22" s="16">
        <f t="shared" si="5"/>
        <v>0</v>
      </c>
      <c r="AR22" s="21"/>
      <c r="AS22" s="14">
        <f t="shared" si="6"/>
        <v>2661466.1579656252</v>
      </c>
    </row>
    <row r="23" spans="1:45" x14ac:dyDescent="0.25">
      <c r="A23" s="11" t="s">
        <v>29</v>
      </c>
      <c r="B23" s="52">
        <v>574868319.86295474</v>
      </c>
      <c r="C23" s="13"/>
      <c r="D23" s="15">
        <v>924416.55240793806</v>
      </c>
      <c r="E23" s="15">
        <v>3144530</v>
      </c>
      <c r="F23" s="15">
        <v>6078703.79</v>
      </c>
      <c r="G23" s="15">
        <v>-14889677.530000001</v>
      </c>
      <c r="H23" s="15">
        <v>-2886810</v>
      </c>
      <c r="I23" s="15">
        <v>0</v>
      </c>
      <c r="J23" s="15">
        <v>-22477692.891075399</v>
      </c>
      <c r="K23" s="12">
        <f t="shared" si="0"/>
        <v>-30106530.078667462</v>
      </c>
      <c r="L23" s="13"/>
      <c r="M23" s="52">
        <v>544761789.78428721</v>
      </c>
      <c r="N23" s="15">
        <v>0</v>
      </c>
      <c r="O23" s="15">
        <v>3234220.77</v>
      </c>
      <c r="P23" s="15">
        <v>78688.61759206187</v>
      </c>
      <c r="Q23" s="15">
        <v>8716568.1489304528</v>
      </c>
      <c r="R23" s="15">
        <v>2886810</v>
      </c>
      <c r="S23" s="15">
        <v>3008209.48</v>
      </c>
      <c r="T23" s="15">
        <v>16061459.879999995</v>
      </c>
      <c r="U23" s="15">
        <v>0</v>
      </c>
      <c r="V23" s="15">
        <v>1001196.8838503149</v>
      </c>
      <c r="W23" s="15">
        <v>563809.20482089033</v>
      </c>
      <c r="X23" s="15">
        <v>-43390939.7344869</v>
      </c>
      <c r="Y23" s="16">
        <v>-21354.531179202848</v>
      </c>
      <c r="Z23" s="52">
        <f t="shared" si="1"/>
        <v>536900458.50381482</v>
      </c>
      <c r="AA23" s="17"/>
      <c r="AB23" s="38">
        <v>769805490.47596061</v>
      </c>
      <c r="AC23" s="18">
        <f t="shared" si="2"/>
        <v>0.69744950529237759</v>
      </c>
      <c r="AD23" s="17"/>
      <c r="AE23" s="50">
        <v>14889677.530000001</v>
      </c>
      <c r="AF23" s="50">
        <v>34246.26</v>
      </c>
      <c r="AG23" s="50">
        <v>19243472.120826516</v>
      </c>
      <c r="AH23" s="50">
        <v>7326543.689549325</v>
      </c>
      <c r="AI23" s="50">
        <v>919190</v>
      </c>
      <c r="AJ23" s="50">
        <v>0</v>
      </c>
      <c r="AK23" s="14">
        <f t="shared" si="3"/>
        <v>42413129.600375846</v>
      </c>
      <c r="AL23" s="21"/>
      <c r="AM23" s="14">
        <f t="shared" si="4"/>
        <v>579313588.10419071</v>
      </c>
      <c r="AO23" s="16">
        <v>0</v>
      </c>
      <c r="AP23" s="16">
        <v>0</v>
      </c>
      <c r="AQ23" s="16">
        <f t="shared" si="5"/>
        <v>0</v>
      </c>
      <c r="AR23" s="21"/>
      <c r="AS23" s="14">
        <f t="shared" si="6"/>
        <v>579313588.10419071</v>
      </c>
    </row>
    <row r="24" spans="1:45" x14ac:dyDescent="0.25">
      <c r="A24" s="11" t="s">
        <v>30</v>
      </c>
      <c r="B24" s="52">
        <v>8514766.9128030725</v>
      </c>
      <c r="C24" s="13"/>
      <c r="D24" s="15">
        <v>2712.8421839080465</v>
      </c>
      <c r="E24" s="15">
        <v>52502</v>
      </c>
      <c r="F24" s="15">
        <v>126366.19</v>
      </c>
      <c r="G24" s="15">
        <v>-397287.43999999994</v>
      </c>
      <c r="H24" s="15">
        <v>-43218</v>
      </c>
      <c r="I24" s="15">
        <v>0</v>
      </c>
      <c r="J24" s="15">
        <v>0</v>
      </c>
      <c r="K24" s="12">
        <f t="shared" si="0"/>
        <v>-258924.4078160919</v>
      </c>
      <c r="L24" s="13"/>
      <c r="M24" s="52">
        <v>8255842.5049869809</v>
      </c>
      <c r="N24" s="15">
        <v>0</v>
      </c>
      <c r="O24" s="15">
        <v>0</v>
      </c>
      <c r="P24" s="15">
        <v>277.4278160919539</v>
      </c>
      <c r="Q24" s="15">
        <v>150937.03100000002</v>
      </c>
      <c r="R24" s="15">
        <v>43218</v>
      </c>
      <c r="S24" s="15">
        <v>50748.75</v>
      </c>
      <c r="T24" s="15">
        <v>537564.95999999903</v>
      </c>
      <c r="U24" s="15">
        <v>0</v>
      </c>
      <c r="V24" s="15">
        <v>22502.570616910369</v>
      </c>
      <c r="W24" s="15">
        <v>8935.9407947255822</v>
      </c>
      <c r="X24" s="15">
        <v>-678180.87784164271</v>
      </c>
      <c r="Y24" s="16">
        <v>-333.76171217353158</v>
      </c>
      <c r="Z24" s="52">
        <f t="shared" si="1"/>
        <v>8391512.5456608925</v>
      </c>
      <c r="AA24" s="17"/>
      <c r="AB24" s="38">
        <v>12200822.951326519</v>
      </c>
      <c r="AC24" s="18">
        <f t="shared" si="2"/>
        <v>0.68778250279818509</v>
      </c>
      <c r="AD24" s="17"/>
      <c r="AE24" s="50">
        <v>397287.43999999994</v>
      </c>
      <c r="AF24" s="50">
        <v>913.76</v>
      </c>
      <c r="AG24" s="50">
        <v>0</v>
      </c>
      <c r="AH24" s="50">
        <v>116120.06345405683</v>
      </c>
      <c r="AI24" s="50">
        <v>12924</v>
      </c>
      <c r="AJ24" s="50">
        <v>0</v>
      </c>
      <c r="AK24" s="14">
        <f t="shared" si="3"/>
        <v>527245.26345405681</v>
      </c>
      <c r="AL24" s="21"/>
      <c r="AM24" s="14">
        <f t="shared" si="4"/>
        <v>8918757.8091149498</v>
      </c>
      <c r="AO24" s="16">
        <v>0</v>
      </c>
      <c r="AP24" s="16">
        <v>0</v>
      </c>
      <c r="AQ24" s="16">
        <f t="shared" si="5"/>
        <v>0</v>
      </c>
      <c r="AR24" s="21"/>
      <c r="AS24" s="14">
        <f t="shared" si="6"/>
        <v>8918757.8091149498</v>
      </c>
    </row>
    <row r="25" spans="1:45" x14ac:dyDescent="0.25">
      <c r="A25" s="11" t="s">
        <v>31</v>
      </c>
      <c r="B25" s="52">
        <v>12048832.133211063</v>
      </c>
      <c r="C25" s="13"/>
      <c r="D25" s="15">
        <v>15894.833495790619</v>
      </c>
      <c r="E25" s="15">
        <v>114766</v>
      </c>
      <c r="F25" s="15">
        <v>189586.84</v>
      </c>
      <c r="G25" s="15">
        <v>-10025.780000000001</v>
      </c>
      <c r="H25" s="15">
        <v>-62936</v>
      </c>
      <c r="I25" s="15">
        <v>0</v>
      </c>
      <c r="J25" s="15">
        <v>0</v>
      </c>
      <c r="K25" s="12">
        <f t="shared" si="0"/>
        <v>247285.8934957906</v>
      </c>
      <c r="L25" s="13"/>
      <c r="M25" s="52">
        <v>12296118.026706854</v>
      </c>
      <c r="N25" s="15">
        <v>0</v>
      </c>
      <c r="O25" s="15">
        <v>-70847.429999999993</v>
      </c>
      <c r="P25" s="15">
        <v>-304.49349579061891</v>
      </c>
      <c r="Q25" s="15">
        <v>294532.6679</v>
      </c>
      <c r="R25" s="15">
        <v>62936</v>
      </c>
      <c r="S25" s="15">
        <v>19907.87</v>
      </c>
      <c r="T25" s="15">
        <v>1164019.8200000022</v>
      </c>
      <c r="U25" s="15">
        <v>0</v>
      </c>
      <c r="V25" s="15">
        <v>0</v>
      </c>
      <c r="W25" s="15">
        <v>10711.00484803775</v>
      </c>
      <c r="X25" s="15">
        <v>-1104973.5225799838</v>
      </c>
      <c r="Y25" s="16">
        <v>-503.99657227043446</v>
      </c>
      <c r="Z25" s="52">
        <f t="shared" si="1"/>
        <v>12671595.946806848</v>
      </c>
      <c r="AA25" s="17"/>
      <c r="AB25" s="38">
        <v>14624433.709189741</v>
      </c>
      <c r="AC25" s="18">
        <f t="shared" si="2"/>
        <v>0.86646746115333251</v>
      </c>
      <c r="AD25" s="17"/>
      <c r="AE25" s="50">
        <v>10025.780000000001</v>
      </c>
      <c r="AF25" s="50">
        <v>23.06</v>
      </c>
      <c r="AG25" s="50">
        <v>70847.430550000005</v>
      </c>
      <c r="AH25" s="50">
        <v>139186.52676671511</v>
      </c>
      <c r="AI25" s="50">
        <v>7779</v>
      </c>
      <c r="AJ25" s="50">
        <v>42540</v>
      </c>
      <c r="AK25" s="14">
        <f t="shared" si="3"/>
        <v>270401.79731671512</v>
      </c>
      <c r="AL25" s="21"/>
      <c r="AM25" s="14">
        <f t="shared" si="4"/>
        <v>12941997.744123563</v>
      </c>
      <c r="AO25" s="16">
        <v>0</v>
      </c>
      <c r="AP25" s="16">
        <v>0</v>
      </c>
      <c r="AQ25" s="16">
        <f t="shared" si="5"/>
        <v>0</v>
      </c>
      <c r="AR25" s="21"/>
      <c r="AS25" s="14">
        <f t="shared" si="6"/>
        <v>12941997.744123563</v>
      </c>
    </row>
    <row r="26" spans="1:45" x14ac:dyDescent="0.25">
      <c r="A26" s="11" t="s">
        <v>32</v>
      </c>
      <c r="B26" s="52">
        <v>1379402.843788137</v>
      </c>
      <c r="C26" s="13"/>
      <c r="D26" s="15">
        <v>325.78988505747134</v>
      </c>
      <c r="E26" s="15">
        <v>3904</v>
      </c>
      <c r="F26" s="15">
        <v>44711.48</v>
      </c>
      <c r="G26" s="15">
        <v>0</v>
      </c>
      <c r="H26" s="15">
        <v>0</v>
      </c>
      <c r="I26" s="15">
        <v>0</v>
      </c>
      <c r="J26" s="15">
        <v>-34500.243600000002</v>
      </c>
      <c r="K26" s="12">
        <f t="shared" si="0"/>
        <v>14441.026285057473</v>
      </c>
      <c r="L26" s="13"/>
      <c r="M26" s="52">
        <v>1393843.8700731944</v>
      </c>
      <c r="N26" s="15">
        <v>0</v>
      </c>
      <c r="O26" s="15">
        <v>-4546.84</v>
      </c>
      <c r="P26" s="15">
        <v>20.500114942528739</v>
      </c>
      <c r="Q26" s="15">
        <v>50.742840000001138</v>
      </c>
      <c r="R26" s="15">
        <v>0</v>
      </c>
      <c r="S26" s="15">
        <v>6527.17</v>
      </c>
      <c r="T26" s="15">
        <v>89275.039999999804</v>
      </c>
      <c r="U26" s="15">
        <v>142786.49744686694</v>
      </c>
      <c r="V26" s="15">
        <v>0</v>
      </c>
      <c r="W26" s="15">
        <v>0</v>
      </c>
      <c r="X26" s="15">
        <v>-106723.43975409344</v>
      </c>
      <c r="Y26" s="16">
        <v>-60.502718063452157</v>
      </c>
      <c r="Z26" s="52">
        <f t="shared" si="1"/>
        <v>1521173.0380028463</v>
      </c>
      <c r="AA26" s="17"/>
      <c r="AB26" s="38">
        <v>1627956.9804750034</v>
      </c>
      <c r="AC26" s="18">
        <f t="shared" si="2"/>
        <v>0.93440616444237989</v>
      </c>
      <c r="AD26" s="17"/>
      <c r="AE26" s="50">
        <v>0</v>
      </c>
      <c r="AF26" s="50">
        <v>0</v>
      </c>
      <c r="AG26" s="50">
        <v>39047.090499999991</v>
      </c>
      <c r="AH26" s="50">
        <v>15493.911240854386</v>
      </c>
      <c r="AI26" s="50">
        <v>3695</v>
      </c>
      <c r="AJ26" s="50">
        <v>0</v>
      </c>
      <c r="AK26" s="14">
        <f t="shared" si="3"/>
        <v>58236.001740854379</v>
      </c>
      <c r="AL26" s="21"/>
      <c r="AM26" s="14">
        <f t="shared" si="4"/>
        <v>1579409.0397437008</v>
      </c>
      <c r="AO26" s="16">
        <v>0</v>
      </c>
      <c r="AP26" s="16">
        <v>0</v>
      </c>
      <c r="AQ26" s="16">
        <f t="shared" si="5"/>
        <v>0</v>
      </c>
      <c r="AR26" s="21"/>
      <c r="AS26" s="14">
        <f t="shared" si="6"/>
        <v>1579409.0397437008</v>
      </c>
    </row>
    <row r="27" spans="1:45" x14ac:dyDescent="0.25">
      <c r="A27" s="11" t="s">
        <v>33</v>
      </c>
      <c r="B27" s="52">
        <v>6467503.3172999565</v>
      </c>
      <c r="C27" s="13"/>
      <c r="D27" s="15">
        <v>4817.5420830459771</v>
      </c>
      <c r="E27" s="15">
        <v>30068</v>
      </c>
      <c r="F27" s="15">
        <v>86609.51</v>
      </c>
      <c r="G27" s="15">
        <v>-311813.65999999997</v>
      </c>
      <c r="H27" s="15">
        <v>-31965</v>
      </c>
      <c r="I27" s="15">
        <v>0</v>
      </c>
      <c r="J27" s="15">
        <v>0</v>
      </c>
      <c r="K27" s="12">
        <f t="shared" si="0"/>
        <v>-222283.607916954</v>
      </c>
      <c r="L27" s="13"/>
      <c r="M27" s="52">
        <v>6245219.7093830025</v>
      </c>
      <c r="N27" s="15">
        <v>0</v>
      </c>
      <c r="O27" s="15">
        <v>0</v>
      </c>
      <c r="P27" s="15">
        <v>343.56791695402262</v>
      </c>
      <c r="Q27" s="15">
        <v>140527.14700000017</v>
      </c>
      <c r="R27" s="15">
        <v>31965</v>
      </c>
      <c r="S27" s="15">
        <v>38999.839999999997</v>
      </c>
      <c r="T27" s="15">
        <v>236708.58999999985</v>
      </c>
      <c r="U27" s="15">
        <v>0</v>
      </c>
      <c r="V27" s="15">
        <v>0</v>
      </c>
      <c r="W27" s="15">
        <v>5472.2553979044542</v>
      </c>
      <c r="X27" s="15">
        <v>-564531.28434421052</v>
      </c>
      <c r="Y27" s="16">
        <v>-243.99035816353114</v>
      </c>
      <c r="Z27" s="52">
        <f t="shared" si="1"/>
        <v>6134460.8349954868</v>
      </c>
      <c r="AA27" s="17"/>
      <c r="AB27" s="38">
        <v>7471627.3068507323</v>
      </c>
      <c r="AC27" s="18">
        <f t="shared" si="2"/>
        <v>0.82103410449431835</v>
      </c>
      <c r="AD27" s="17"/>
      <c r="AE27" s="50">
        <v>311813.65999999997</v>
      </c>
      <c r="AF27" s="50">
        <v>717.17</v>
      </c>
      <c r="AG27" s="50">
        <v>0</v>
      </c>
      <c r="AH27" s="50">
        <v>71110.435782714267</v>
      </c>
      <c r="AI27" s="50">
        <v>15786</v>
      </c>
      <c r="AJ27" s="50">
        <v>8520</v>
      </c>
      <c r="AK27" s="14">
        <f t="shared" si="3"/>
        <v>407947.26578271424</v>
      </c>
      <c r="AL27" s="21"/>
      <c r="AM27" s="14">
        <f t="shared" si="4"/>
        <v>6542408.1007782007</v>
      </c>
      <c r="AO27" s="16">
        <v>0</v>
      </c>
      <c r="AP27" s="16">
        <v>0</v>
      </c>
      <c r="AQ27" s="16">
        <f t="shared" si="5"/>
        <v>0</v>
      </c>
      <c r="AR27" s="21"/>
      <c r="AS27" s="14">
        <f t="shared" si="6"/>
        <v>6542408.1007782007</v>
      </c>
    </row>
    <row r="28" spans="1:45" x14ac:dyDescent="0.25">
      <c r="A28" s="11" t="s">
        <v>34</v>
      </c>
      <c r="B28" s="52">
        <v>13473390.165412202</v>
      </c>
      <c r="C28" s="13"/>
      <c r="D28" s="15">
        <v>14324.124689655175</v>
      </c>
      <c r="E28" s="15">
        <v>55652</v>
      </c>
      <c r="F28" s="15">
        <v>196115.37</v>
      </c>
      <c r="G28" s="15">
        <v>0</v>
      </c>
      <c r="H28" s="15">
        <v>0</v>
      </c>
      <c r="I28" s="15">
        <v>-68995</v>
      </c>
      <c r="J28" s="15">
        <v>-331915.77587999997</v>
      </c>
      <c r="K28" s="12">
        <f t="shared" si="0"/>
        <v>-134819.28119034483</v>
      </c>
      <c r="L28" s="13"/>
      <c r="M28" s="52">
        <v>13338570.884221857</v>
      </c>
      <c r="N28" s="15">
        <v>0</v>
      </c>
      <c r="O28" s="15">
        <v>12615.71</v>
      </c>
      <c r="P28" s="15">
        <v>1171.0953103448246</v>
      </c>
      <c r="Q28" s="15">
        <v>83198.422600000107</v>
      </c>
      <c r="R28" s="15">
        <v>68995</v>
      </c>
      <c r="S28" s="15">
        <v>97091.65</v>
      </c>
      <c r="T28" s="15">
        <v>679217.69999999925</v>
      </c>
      <c r="U28" s="15">
        <v>0</v>
      </c>
      <c r="V28" s="15">
        <v>0</v>
      </c>
      <c r="W28" s="15">
        <v>12830.617364139491</v>
      </c>
      <c r="X28" s="15">
        <v>-1148453.1572296231</v>
      </c>
      <c r="Y28" s="16">
        <v>-522.81428367073806</v>
      </c>
      <c r="Z28" s="52">
        <f t="shared" si="1"/>
        <v>13144715.107983049</v>
      </c>
      <c r="AA28" s="17"/>
      <c r="AB28" s="38">
        <v>17518478.961776629</v>
      </c>
      <c r="AC28" s="18">
        <f t="shared" si="2"/>
        <v>0.75033426912595291</v>
      </c>
      <c r="AD28" s="17"/>
      <c r="AE28" s="50">
        <v>0</v>
      </c>
      <c r="AF28" s="50">
        <v>0</v>
      </c>
      <c r="AG28" s="50">
        <v>319300.06238000008</v>
      </c>
      <c r="AH28" s="50">
        <v>166730.30145387782</v>
      </c>
      <c r="AI28" s="50">
        <v>12374</v>
      </c>
      <c r="AJ28" s="50">
        <v>13095</v>
      </c>
      <c r="AK28" s="14">
        <f t="shared" si="3"/>
        <v>511499.3638338779</v>
      </c>
      <c r="AL28" s="21"/>
      <c r="AM28" s="14">
        <f t="shared" si="4"/>
        <v>13656214.471816927</v>
      </c>
      <c r="AO28" s="16">
        <v>0</v>
      </c>
      <c r="AP28" s="16">
        <v>0</v>
      </c>
      <c r="AQ28" s="16">
        <f t="shared" si="5"/>
        <v>0</v>
      </c>
      <c r="AR28" s="21"/>
      <c r="AS28" s="14">
        <f t="shared" si="6"/>
        <v>13656214.471816927</v>
      </c>
    </row>
    <row r="29" spans="1:45" x14ac:dyDescent="0.25">
      <c r="A29" s="11" t="s">
        <v>35</v>
      </c>
      <c r="B29" s="52">
        <v>1071107.4620658283</v>
      </c>
      <c r="C29" s="13"/>
      <c r="D29" s="15">
        <v>294.10000000000002</v>
      </c>
      <c r="E29" s="15">
        <v>6134</v>
      </c>
      <c r="F29" s="15">
        <v>39654.400000000001</v>
      </c>
      <c r="G29" s="15">
        <v>-821.85</v>
      </c>
      <c r="H29" s="15">
        <v>0</v>
      </c>
      <c r="I29" s="15">
        <v>0</v>
      </c>
      <c r="J29" s="15">
        <v>0</v>
      </c>
      <c r="K29" s="12">
        <f t="shared" si="0"/>
        <v>45260.65</v>
      </c>
      <c r="L29" s="13"/>
      <c r="M29" s="52">
        <v>1116368.1120658282</v>
      </c>
      <c r="N29" s="15">
        <v>0</v>
      </c>
      <c r="O29" s="15">
        <v>0</v>
      </c>
      <c r="P29" s="15">
        <v>9.3799999999999955</v>
      </c>
      <c r="Q29" s="15">
        <v>18175.645599999989</v>
      </c>
      <c r="R29" s="15">
        <v>0</v>
      </c>
      <c r="S29" s="15">
        <v>1958.15</v>
      </c>
      <c r="T29" s="15">
        <v>36177.920000000042</v>
      </c>
      <c r="U29" s="15">
        <v>0</v>
      </c>
      <c r="V29" s="15">
        <v>0</v>
      </c>
      <c r="W29" s="15">
        <v>0</v>
      </c>
      <c r="X29" s="15">
        <v>-76380.31173545029</v>
      </c>
      <c r="Y29" s="16">
        <v>-43.602554285975479</v>
      </c>
      <c r="Z29" s="52">
        <f t="shared" si="1"/>
        <v>1096265.2933760919</v>
      </c>
      <c r="AA29" s="17"/>
      <c r="AB29" s="38">
        <v>1165103.5793738444</v>
      </c>
      <c r="AC29" s="18">
        <f t="shared" si="2"/>
        <v>0.94091659555732554</v>
      </c>
      <c r="AD29" s="17"/>
      <c r="AE29" s="50">
        <v>821.85</v>
      </c>
      <c r="AF29" s="50">
        <v>1.89</v>
      </c>
      <c r="AG29" s="50">
        <v>0</v>
      </c>
      <c r="AH29" s="50">
        <v>11088.752136406512</v>
      </c>
      <c r="AI29" s="50">
        <v>1706</v>
      </c>
      <c r="AJ29" s="50">
        <v>776</v>
      </c>
      <c r="AK29" s="14">
        <f t="shared" si="3"/>
        <v>14394.492136406512</v>
      </c>
      <c r="AL29" s="21"/>
      <c r="AM29" s="14">
        <f t="shared" si="4"/>
        <v>1110659.7855124983</v>
      </c>
      <c r="AO29" s="16">
        <v>0</v>
      </c>
      <c r="AP29" s="16">
        <v>0</v>
      </c>
      <c r="AQ29" s="16">
        <f>SUM(AO29:AP29)</f>
        <v>0</v>
      </c>
      <c r="AR29" s="21"/>
      <c r="AS29" s="14">
        <f t="shared" si="6"/>
        <v>1110659.7855124983</v>
      </c>
    </row>
    <row r="30" spans="1:45" x14ac:dyDescent="0.25">
      <c r="A30" s="11" t="s">
        <v>36</v>
      </c>
      <c r="B30" s="52">
        <v>2012881.9418121043</v>
      </c>
      <c r="C30" s="13"/>
      <c r="D30" s="15">
        <v>204</v>
      </c>
      <c r="E30" s="15">
        <v>12446</v>
      </c>
      <c r="F30" s="15">
        <v>42093.82</v>
      </c>
      <c r="G30" s="15">
        <v>-25161.83</v>
      </c>
      <c r="H30" s="15">
        <v>0</v>
      </c>
      <c r="I30" s="15">
        <v>0</v>
      </c>
      <c r="J30" s="15">
        <v>-17400.641733333301</v>
      </c>
      <c r="K30" s="12">
        <f t="shared" si="0"/>
        <v>12181.348266666697</v>
      </c>
      <c r="L30" s="13"/>
      <c r="M30" s="52">
        <v>2025063.2900787711</v>
      </c>
      <c r="N30" s="15">
        <v>0</v>
      </c>
      <c r="O30" s="15">
        <v>-8669.27</v>
      </c>
      <c r="P30" s="15">
        <v>-9</v>
      </c>
      <c r="Q30" s="15">
        <v>13342.52840760001</v>
      </c>
      <c r="R30" s="15">
        <v>0</v>
      </c>
      <c r="S30" s="15">
        <v>326.36</v>
      </c>
      <c r="T30" s="15">
        <v>187551.90999999992</v>
      </c>
      <c r="U30" s="15">
        <v>0</v>
      </c>
      <c r="V30" s="15">
        <v>0</v>
      </c>
      <c r="W30" s="15">
        <v>0</v>
      </c>
      <c r="X30" s="15">
        <v>-121192.98568757501</v>
      </c>
      <c r="Y30" s="16">
        <v>-83.378831173627702</v>
      </c>
      <c r="Z30" s="52">
        <f t="shared" si="1"/>
        <v>2096329.4539676225</v>
      </c>
      <c r="AA30" s="17"/>
      <c r="AB30" s="38">
        <v>1848675.1128833164</v>
      </c>
      <c r="AC30" s="18">
        <f t="shared" si="2"/>
        <v>1.1339631498030218</v>
      </c>
      <c r="AD30" s="17"/>
      <c r="AE30" s="50">
        <v>25161.83</v>
      </c>
      <c r="AF30" s="50">
        <v>57.87</v>
      </c>
      <c r="AG30" s="50">
        <v>26069.9126</v>
      </c>
      <c r="AH30" s="50">
        <v>17594.573109562814</v>
      </c>
      <c r="AI30" s="50">
        <v>1088</v>
      </c>
      <c r="AJ30" s="50">
        <v>0</v>
      </c>
      <c r="AK30" s="14">
        <f t="shared" si="3"/>
        <v>69972.185709562822</v>
      </c>
      <c r="AL30" s="21"/>
      <c r="AM30" s="14">
        <f t="shared" si="4"/>
        <v>2166301.6396771851</v>
      </c>
      <c r="AO30" s="16">
        <v>0</v>
      </c>
      <c r="AP30" s="16">
        <v>0</v>
      </c>
      <c r="AQ30" s="16">
        <f t="shared" si="5"/>
        <v>0</v>
      </c>
      <c r="AR30" s="21"/>
      <c r="AS30" s="14">
        <f t="shared" si="6"/>
        <v>2166301.6396771851</v>
      </c>
    </row>
    <row r="31" spans="1:45" x14ac:dyDescent="0.25">
      <c r="A31" s="11" t="s">
        <v>37</v>
      </c>
      <c r="B31" s="52">
        <v>20941046.390878953</v>
      </c>
      <c r="C31" s="13"/>
      <c r="D31" s="15">
        <v>20620.243033381899</v>
      </c>
      <c r="E31" s="15">
        <v>183464</v>
      </c>
      <c r="F31" s="15">
        <v>295096.84999999998</v>
      </c>
      <c r="G31" s="15">
        <v>-906226.12</v>
      </c>
      <c r="H31" s="15">
        <v>-103764</v>
      </c>
      <c r="I31" s="15">
        <v>0</v>
      </c>
      <c r="J31" s="15">
        <v>-345024.66</v>
      </c>
      <c r="K31" s="12">
        <f t="shared" si="0"/>
        <v>-855833.68696661806</v>
      </c>
      <c r="L31" s="13"/>
      <c r="M31" s="52">
        <v>20085212.703912336</v>
      </c>
      <c r="N31" s="15">
        <v>0</v>
      </c>
      <c r="O31" s="15">
        <v>-30710.25</v>
      </c>
      <c r="P31" s="15">
        <v>1088.2469666180987</v>
      </c>
      <c r="Q31" s="15">
        <v>488865.36497856025</v>
      </c>
      <c r="R31" s="15">
        <v>103764</v>
      </c>
      <c r="S31" s="15">
        <v>32799.03</v>
      </c>
      <c r="T31" s="15">
        <v>1240003.5099999979</v>
      </c>
      <c r="U31" s="15">
        <v>0</v>
      </c>
      <c r="V31" s="15">
        <v>0</v>
      </c>
      <c r="W31" s="15">
        <v>19565.363626164602</v>
      </c>
      <c r="X31" s="15">
        <v>-1751272.210144453</v>
      </c>
      <c r="Y31" s="16">
        <v>-802.97235538367238</v>
      </c>
      <c r="Z31" s="52">
        <f t="shared" si="1"/>
        <v>20188512.78698384</v>
      </c>
      <c r="AA31" s="17"/>
      <c r="AB31" s="38">
        <v>26713867.410811201</v>
      </c>
      <c r="AC31" s="18">
        <f t="shared" si="2"/>
        <v>0.75573156355539428</v>
      </c>
      <c r="AD31" s="17"/>
      <c r="AE31" s="50">
        <v>906226.12</v>
      </c>
      <c r="AF31" s="50">
        <v>2084.3200000000002</v>
      </c>
      <c r="AG31" s="50">
        <v>375734.91039999994</v>
      </c>
      <c r="AH31" s="50">
        <v>254246.45462209539</v>
      </c>
      <c r="AI31" s="50">
        <v>21818</v>
      </c>
      <c r="AJ31" s="50">
        <v>0</v>
      </c>
      <c r="AK31" s="14">
        <f t="shared" si="3"/>
        <v>1560109.8050220953</v>
      </c>
      <c r="AL31" s="21"/>
      <c r="AM31" s="14">
        <f t="shared" si="4"/>
        <v>21748622.592005935</v>
      </c>
      <c r="AO31" s="16">
        <v>0</v>
      </c>
      <c r="AP31" s="16">
        <v>0</v>
      </c>
      <c r="AQ31" s="16">
        <f t="shared" si="5"/>
        <v>0</v>
      </c>
      <c r="AR31" s="21"/>
      <c r="AS31" s="14">
        <f t="shared" si="6"/>
        <v>21748622.592005935</v>
      </c>
    </row>
    <row r="32" spans="1:45" x14ac:dyDescent="0.25">
      <c r="A32" s="11" t="s">
        <v>38</v>
      </c>
      <c r="B32" s="52">
        <v>7866465.1801931113</v>
      </c>
      <c r="C32" s="13"/>
      <c r="D32" s="15">
        <v>2562.0513843464937</v>
      </c>
      <c r="E32" s="15">
        <v>30550</v>
      </c>
      <c r="F32" s="15">
        <v>118053.39</v>
      </c>
      <c r="G32" s="15">
        <v>-307858.55000000005</v>
      </c>
      <c r="H32" s="15">
        <v>0</v>
      </c>
      <c r="I32" s="15">
        <v>-40006</v>
      </c>
      <c r="J32" s="15">
        <v>-422850.58506000001</v>
      </c>
      <c r="K32" s="12">
        <f t="shared" si="0"/>
        <v>-619549.69367565354</v>
      </c>
      <c r="L32" s="13"/>
      <c r="M32" s="52">
        <v>7246915.4865174573</v>
      </c>
      <c r="N32" s="15">
        <v>0</v>
      </c>
      <c r="O32" s="15">
        <v>235462.7</v>
      </c>
      <c r="P32" s="15">
        <v>375.60861565350615</v>
      </c>
      <c r="Q32" s="15">
        <v>115756.99989999997</v>
      </c>
      <c r="R32" s="15">
        <v>40006</v>
      </c>
      <c r="S32" s="15">
        <v>25238.39</v>
      </c>
      <c r="T32" s="15">
        <v>750882.48999999929</v>
      </c>
      <c r="U32" s="15">
        <v>0</v>
      </c>
      <c r="V32" s="15">
        <v>0</v>
      </c>
      <c r="W32" s="15">
        <v>7440.6678269763834</v>
      </c>
      <c r="X32" s="15">
        <v>-678524.76012497244</v>
      </c>
      <c r="Y32" s="16">
        <v>-307.97772116136315</v>
      </c>
      <c r="Z32" s="52">
        <f t="shared" si="1"/>
        <v>7743245.6050139545</v>
      </c>
      <c r="AA32" s="17"/>
      <c r="AB32" s="38">
        <v>10159229.216262745</v>
      </c>
      <c r="AC32" s="18">
        <f t="shared" si="2"/>
        <v>0.76218829599972804</v>
      </c>
      <c r="AD32" s="17"/>
      <c r="AE32" s="50">
        <v>307858.55000000005</v>
      </c>
      <c r="AF32" s="50">
        <v>708.07</v>
      </c>
      <c r="AG32" s="50">
        <v>187387.88352</v>
      </c>
      <c r="AH32" s="50">
        <v>96689.407423003184</v>
      </c>
      <c r="AI32" s="50">
        <v>10224</v>
      </c>
      <c r="AJ32" s="50">
        <v>14590</v>
      </c>
      <c r="AK32" s="14">
        <f t="shared" si="3"/>
        <v>617457.91094300325</v>
      </c>
      <c r="AL32" s="21"/>
      <c r="AM32" s="14">
        <f t="shared" si="4"/>
        <v>8360703.5159569578</v>
      </c>
      <c r="AO32" s="16">
        <v>0</v>
      </c>
      <c r="AP32" s="16">
        <v>0</v>
      </c>
      <c r="AQ32" s="16">
        <f t="shared" si="5"/>
        <v>0</v>
      </c>
      <c r="AR32" s="21"/>
      <c r="AS32" s="14">
        <f t="shared" si="6"/>
        <v>8360703.5159569578</v>
      </c>
    </row>
    <row r="33" spans="1:45" x14ac:dyDescent="0.25">
      <c r="A33" s="11" t="s">
        <v>39</v>
      </c>
      <c r="B33" s="52">
        <v>5529588.8804797325</v>
      </c>
      <c r="C33" s="13"/>
      <c r="D33" s="15">
        <v>5078.4245560277859</v>
      </c>
      <c r="E33" s="15">
        <v>49946</v>
      </c>
      <c r="F33" s="15">
        <v>92331.199999999997</v>
      </c>
      <c r="G33" s="15">
        <v>-451478.73</v>
      </c>
      <c r="H33" s="15">
        <v>0</v>
      </c>
      <c r="I33" s="15">
        <v>-28461</v>
      </c>
      <c r="J33" s="15">
        <v>-308249.74040000001</v>
      </c>
      <c r="K33" s="12">
        <f t="shared" si="0"/>
        <v>-640833.84584397217</v>
      </c>
      <c r="L33" s="13"/>
      <c r="M33" s="52">
        <v>4888755.0346357599</v>
      </c>
      <c r="N33" s="15">
        <v>0</v>
      </c>
      <c r="O33" s="15">
        <v>-65925.27</v>
      </c>
      <c r="P33" s="15">
        <v>324.24544397221507</v>
      </c>
      <c r="Q33" s="15">
        <v>43889.128923999939</v>
      </c>
      <c r="R33" s="15">
        <v>28461</v>
      </c>
      <c r="S33" s="15">
        <v>3263.59</v>
      </c>
      <c r="T33" s="15">
        <v>263710.68999999948</v>
      </c>
      <c r="U33" s="15">
        <v>0</v>
      </c>
      <c r="V33" s="15">
        <v>0</v>
      </c>
      <c r="W33" s="15">
        <v>4689.9473171463696</v>
      </c>
      <c r="X33" s="15">
        <v>-419791.55412048113</v>
      </c>
      <c r="Y33" s="16">
        <v>-188.81334990379816</v>
      </c>
      <c r="Z33" s="52">
        <f t="shared" si="1"/>
        <v>4747187.9988504937</v>
      </c>
      <c r="AA33" s="17"/>
      <c r="AB33" s="38">
        <v>6403491.0461052228</v>
      </c>
      <c r="AC33" s="18">
        <f t="shared" si="2"/>
        <v>0.74134373963681299</v>
      </c>
      <c r="AD33" s="17"/>
      <c r="AE33" s="50">
        <v>451478.73</v>
      </c>
      <c r="AF33" s="50">
        <v>1038.4000000000001</v>
      </c>
      <c r="AG33" s="50">
        <v>374175.01777500007</v>
      </c>
      <c r="AH33" s="50">
        <v>60944.56001596016</v>
      </c>
      <c r="AI33" s="50">
        <v>8961</v>
      </c>
      <c r="AJ33" s="50">
        <v>0</v>
      </c>
      <c r="AK33" s="14">
        <f t="shared" si="3"/>
        <v>896597.70779096021</v>
      </c>
      <c r="AL33" s="21"/>
      <c r="AM33" s="14">
        <f t="shared" si="4"/>
        <v>5643785.7066414542</v>
      </c>
      <c r="AO33" s="16">
        <v>0</v>
      </c>
      <c r="AP33" s="16">
        <v>0</v>
      </c>
      <c r="AQ33" s="16">
        <f t="shared" si="5"/>
        <v>0</v>
      </c>
      <c r="AR33" s="21"/>
      <c r="AS33" s="14">
        <f t="shared" si="6"/>
        <v>5643785.7066414542</v>
      </c>
    </row>
    <row r="34" spans="1:45" x14ac:dyDescent="0.25">
      <c r="A34" s="11" t="s">
        <v>40</v>
      </c>
      <c r="B34" s="52">
        <v>144231157.44208896</v>
      </c>
      <c r="C34" s="13"/>
      <c r="D34" s="15">
        <v>250121.21945171198</v>
      </c>
      <c r="E34" s="15">
        <v>923882</v>
      </c>
      <c r="F34" s="15">
        <v>1919207</v>
      </c>
      <c r="G34" s="15">
        <v>-2847608.32</v>
      </c>
      <c r="H34" s="15">
        <v>-734637</v>
      </c>
      <c r="I34" s="15">
        <v>0</v>
      </c>
      <c r="J34" s="15">
        <v>-4485434.9047083296</v>
      </c>
      <c r="K34" s="12">
        <f t="shared" si="0"/>
        <v>-4974470.0052566174</v>
      </c>
      <c r="L34" s="13"/>
      <c r="M34" s="52">
        <v>139256687.43683234</v>
      </c>
      <c r="N34" s="15">
        <v>0</v>
      </c>
      <c r="O34" s="15">
        <v>586665.07999999996</v>
      </c>
      <c r="P34" s="15">
        <v>15904.010548288003</v>
      </c>
      <c r="Q34" s="15">
        <v>2745091.222618382</v>
      </c>
      <c r="R34" s="15">
        <v>734637</v>
      </c>
      <c r="S34" s="15">
        <v>476809.77</v>
      </c>
      <c r="T34" s="15">
        <v>11504886.530000031</v>
      </c>
      <c r="U34" s="15">
        <v>0</v>
      </c>
      <c r="V34" s="15">
        <v>0</v>
      </c>
      <c r="W34" s="15">
        <v>140972.71437333888</v>
      </c>
      <c r="X34" s="15">
        <v>-12618298.427150473</v>
      </c>
      <c r="Y34" s="16">
        <v>-5681.1863687345658</v>
      </c>
      <c r="Z34" s="52">
        <f t="shared" si="1"/>
        <v>142837674.15085319</v>
      </c>
      <c r="AA34" s="17"/>
      <c r="AB34" s="38">
        <v>192479244.04918244</v>
      </c>
      <c r="AC34" s="18">
        <f t="shared" si="2"/>
        <v>0.74209390657392227</v>
      </c>
      <c r="AD34" s="17"/>
      <c r="AE34" s="50">
        <v>2847608.32</v>
      </c>
      <c r="AF34" s="50">
        <v>6549.5</v>
      </c>
      <c r="AG34" s="50">
        <v>3898769.8157266667</v>
      </c>
      <c r="AH34" s="50">
        <v>1831901.1858253302</v>
      </c>
      <c r="AI34" s="50">
        <v>216705</v>
      </c>
      <c r="AJ34" s="50">
        <v>0</v>
      </c>
      <c r="AK34" s="14">
        <f t="shared" si="3"/>
        <v>8801533.8215519972</v>
      </c>
      <c r="AL34" s="21"/>
      <c r="AM34" s="14">
        <f t="shared" si="4"/>
        <v>151639207.9724052</v>
      </c>
      <c r="AO34" s="16">
        <v>0</v>
      </c>
      <c r="AP34" s="16">
        <v>0</v>
      </c>
      <c r="AQ34" s="16">
        <f t="shared" si="5"/>
        <v>0</v>
      </c>
      <c r="AR34" s="21"/>
      <c r="AS34" s="14">
        <f t="shared" si="6"/>
        <v>151639207.9724052</v>
      </c>
    </row>
    <row r="35" spans="1:45" x14ac:dyDescent="0.25">
      <c r="A35" s="11" t="s">
        <v>41</v>
      </c>
      <c r="B35" s="52">
        <v>18354193.292711079</v>
      </c>
      <c r="C35" s="13"/>
      <c r="D35" s="15">
        <v>23869.875334296365</v>
      </c>
      <c r="E35" s="15">
        <v>77378</v>
      </c>
      <c r="F35" s="15">
        <v>259961.67</v>
      </c>
      <c r="G35" s="15">
        <v>0</v>
      </c>
      <c r="H35" s="15">
        <v>0</v>
      </c>
      <c r="I35" s="15">
        <v>-90332</v>
      </c>
      <c r="J35" s="15">
        <v>-862170.96279999998</v>
      </c>
      <c r="K35" s="12">
        <f t="shared" si="0"/>
        <v>-591293.41746570356</v>
      </c>
      <c r="L35" s="13"/>
      <c r="M35" s="52">
        <v>17762899.875245377</v>
      </c>
      <c r="N35" s="15">
        <v>0</v>
      </c>
      <c r="O35" s="15">
        <v>-180508.01</v>
      </c>
      <c r="P35" s="15">
        <v>1455.4346657036403</v>
      </c>
      <c r="Q35" s="15">
        <v>223748.68728000001</v>
      </c>
      <c r="R35" s="15">
        <v>90332</v>
      </c>
      <c r="S35" s="15">
        <v>47648.34</v>
      </c>
      <c r="T35" s="15">
        <v>1442645.4100000001</v>
      </c>
      <c r="U35" s="15">
        <v>0</v>
      </c>
      <c r="V35" s="15">
        <v>11476.461349669227</v>
      </c>
      <c r="W35" s="15">
        <v>18352.290380310562</v>
      </c>
      <c r="X35" s="15">
        <v>-1451919.5976737267</v>
      </c>
      <c r="Y35" s="16">
        <v>-714.55152868184098</v>
      </c>
      <c r="Z35" s="52">
        <f t="shared" si="1"/>
        <v>17965416.339718651</v>
      </c>
      <c r="AA35" s="17"/>
      <c r="AB35" s="38">
        <v>25057579.366871603</v>
      </c>
      <c r="AC35" s="18">
        <f t="shared" si="2"/>
        <v>0.71696535713543685</v>
      </c>
      <c r="AD35" s="17"/>
      <c r="AE35" s="50">
        <v>0</v>
      </c>
      <c r="AF35" s="50">
        <v>0</v>
      </c>
      <c r="AG35" s="50">
        <v>1042678.97559</v>
      </c>
      <c r="AH35" s="50">
        <v>238482.90543137857</v>
      </c>
      <c r="AI35" s="50">
        <v>17049</v>
      </c>
      <c r="AJ35" s="50">
        <v>24920</v>
      </c>
      <c r="AK35" s="14">
        <f t="shared" si="3"/>
        <v>1323130.8810213786</v>
      </c>
      <c r="AL35" s="21"/>
      <c r="AM35" s="14">
        <f t="shared" si="4"/>
        <v>19288547.220740028</v>
      </c>
      <c r="AO35" s="16">
        <v>0</v>
      </c>
      <c r="AP35" s="16">
        <v>0</v>
      </c>
      <c r="AQ35" s="16">
        <f t="shared" si="5"/>
        <v>0</v>
      </c>
      <c r="AR35" s="21"/>
      <c r="AS35" s="14">
        <f t="shared" si="6"/>
        <v>19288547.220740028</v>
      </c>
    </row>
    <row r="36" spans="1:45" x14ac:dyDescent="0.25">
      <c r="A36" s="11" t="s">
        <v>42</v>
      </c>
      <c r="B36" s="52">
        <v>1370627.5027173278</v>
      </c>
      <c r="C36" s="13"/>
      <c r="D36" s="15">
        <v>420.48241379310349</v>
      </c>
      <c r="E36" s="15">
        <v>9206</v>
      </c>
      <c r="F36" s="15">
        <v>45697.760000000002</v>
      </c>
      <c r="G36" s="15">
        <v>0</v>
      </c>
      <c r="H36" s="15">
        <v>0</v>
      </c>
      <c r="I36" s="15">
        <v>0</v>
      </c>
      <c r="J36" s="15">
        <v>0</v>
      </c>
      <c r="K36" s="12">
        <f t="shared" si="0"/>
        <v>55324.242413793108</v>
      </c>
      <c r="L36" s="13"/>
      <c r="M36" s="52">
        <v>1425951.745131121</v>
      </c>
      <c r="N36" s="15">
        <v>0</v>
      </c>
      <c r="O36" s="15">
        <v>0</v>
      </c>
      <c r="P36" s="15">
        <v>-50.042413793103492</v>
      </c>
      <c r="Q36" s="15">
        <v>32266.276799999992</v>
      </c>
      <c r="R36" s="15">
        <v>0</v>
      </c>
      <c r="S36" s="15">
        <v>3916.3</v>
      </c>
      <c r="T36" s="15">
        <v>23206.809999999823</v>
      </c>
      <c r="U36" s="15">
        <v>186010.12040212448</v>
      </c>
      <c r="V36" s="15">
        <v>0</v>
      </c>
      <c r="W36" s="15">
        <v>0</v>
      </c>
      <c r="X36" s="15">
        <v>-109564.94313242752</v>
      </c>
      <c r="Y36" s="16">
        <v>-62.113598280317547</v>
      </c>
      <c r="Z36" s="52">
        <f t="shared" si="1"/>
        <v>1561674.1531887446</v>
      </c>
      <c r="AA36" s="17"/>
      <c r="AB36" s="38">
        <v>1671301.2099194524</v>
      </c>
      <c r="AC36" s="18">
        <f t="shared" si="2"/>
        <v>0.93440616444238001</v>
      </c>
      <c r="AD36" s="17"/>
      <c r="AE36" s="50">
        <v>0</v>
      </c>
      <c r="AF36" s="50">
        <v>0</v>
      </c>
      <c r="AG36" s="50">
        <v>0</v>
      </c>
      <c r="AH36" s="50">
        <v>15906.435436438209</v>
      </c>
      <c r="AI36" s="50">
        <v>2338</v>
      </c>
      <c r="AJ36" s="50">
        <v>2447.5</v>
      </c>
      <c r="AK36" s="14">
        <f t="shared" si="3"/>
        <v>20691.935436438209</v>
      </c>
      <c r="AL36" s="21"/>
      <c r="AM36" s="14">
        <f t="shared" si="4"/>
        <v>1582366.0886251829</v>
      </c>
      <c r="AO36" s="16">
        <v>0</v>
      </c>
      <c r="AP36" s="16">
        <v>0</v>
      </c>
      <c r="AQ36" s="16">
        <f t="shared" si="5"/>
        <v>0</v>
      </c>
      <c r="AR36" s="21"/>
      <c r="AS36" s="14">
        <f t="shared" si="6"/>
        <v>1582366.0886251829</v>
      </c>
    </row>
    <row r="37" spans="1:45" x14ac:dyDescent="0.25">
      <c r="A37" s="11" t="s">
        <v>43</v>
      </c>
      <c r="B37" s="52">
        <v>106421602.82645768</v>
      </c>
      <c r="C37" s="13"/>
      <c r="D37" s="15">
        <v>56063.076572082726</v>
      </c>
      <c r="E37" s="15">
        <v>532226</v>
      </c>
      <c r="F37" s="15">
        <v>1441569.14</v>
      </c>
      <c r="G37" s="15">
        <v>-2011946.9999999998</v>
      </c>
      <c r="H37" s="15">
        <v>-514099</v>
      </c>
      <c r="I37" s="15">
        <v>0</v>
      </c>
      <c r="J37" s="15">
        <v>-3224055.49357044</v>
      </c>
      <c r="K37" s="12">
        <f t="shared" ref="K37:K62" si="7">SUM(D37:J37)</f>
        <v>-3720243.2769983569</v>
      </c>
      <c r="L37" s="13"/>
      <c r="M37" s="52">
        <v>102701359.54945932</v>
      </c>
      <c r="N37" s="15">
        <v>0</v>
      </c>
      <c r="O37" s="15">
        <v>-244395.29</v>
      </c>
      <c r="P37" s="15">
        <v>8230.9234279172742</v>
      </c>
      <c r="Q37" s="15">
        <v>2455622.3758399999</v>
      </c>
      <c r="R37" s="15">
        <v>514099</v>
      </c>
      <c r="S37" s="15">
        <v>720110.03</v>
      </c>
      <c r="T37" s="15">
        <v>13256647.74999997</v>
      </c>
      <c r="U37" s="15">
        <v>0</v>
      </c>
      <c r="V37" s="15">
        <v>0</v>
      </c>
      <c r="W37" s="15">
        <v>102278.76159712073</v>
      </c>
      <c r="X37" s="15">
        <v>-10551327.825025979</v>
      </c>
      <c r="Y37" s="16">
        <v>-4333.6771245267</v>
      </c>
      <c r="Z37" s="52">
        <f t="shared" ref="Z37:Z62" si="8">SUM(M37:Y37)</f>
        <v>108958291.59817383</v>
      </c>
      <c r="AA37" s="17"/>
      <c r="AB37" s="38">
        <v>139647865.91513285</v>
      </c>
      <c r="AC37" s="18">
        <f t="shared" ref="AC37:AC63" si="9">Z37/AB37</f>
        <v>0.78023599490156359</v>
      </c>
      <c r="AD37" s="17"/>
      <c r="AE37" s="50">
        <v>2011946.9999999998</v>
      </c>
      <c r="AF37" s="50">
        <v>4627.4799999999996</v>
      </c>
      <c r="AG37" s="50">
        <v>3468450.7892423575</v>
      </c>
      <c r="AH37" s="50">
        <v>1329084.0393291498</v>
      </c>
      <c r="AI37" s="50">
        <v>111107</v>
      </c>
      <c r="AJ37" s="50">
        <v>0</v>
      </c>
      <c r="AK37" s="14">
        <f t="shared" ref="AK37:AK62" si="10">SUM(AE37:AJ37)</f>
        <v>6925216.3085715072</v>
      </c>
      <c r="AL37" s="21"/>
      <c r="AM37" s="14">
        <f t="shared" ref="AM37:AM62" si="11">Z37+AK37</f>
        <v>115883507.90674533</v>
      </c>
      <c r="AO37" s="16">
        <v>0</v>
      </c>
      <c r="AP37" s="16">
        <v>0</v>
      </c>
      <c r="AQ37" s="16">
        <f t="shared" si="5"/>
        <v>0</v>
      </c>
      <c r="AR37" s="21"/>
      <c r="AS37" s="14">
        <f t="shared" si="6"/>
        <v>115883507.90674533</v>
      </c>
    </row>
    <row r="38" spans="1:45" x14ac:dyDescent="0.25">
      <c r="A38" s="11" t="s">
        <v>44</v>
      </c>
      <c r="B38" s="52">
        <v>87562992.162628517</v>
      </c>
      <c r="C38" s="13"/>
      <c r="D38" s="15">
        <v>206757.93279187634</v>
      </c>
      <c r="E38" s="15">
        <v>340254</v>
      </c>
      <c r="F38" s="15">
        <v>928061.85</v>
      </c>
      <c r="G38" s="15">
        <v>-1942057.1700000002</v>
      </c>
      <c r="H38" s="15">
        <v>-415809</v>
      </c>
      <c r="I38" s="15">
        <v>0</v>
      </c>
      <c r="J38" s="15">
        <v>-406404.16168105695</v>
      </c>
      <c r="K38" s="12">
        <f t="shared" si="7"/>
        <v>-1289196.5488891809</v>
      </c>
      <c r="L38" s="13"/>
      <c r="M38" s="52">
        <v>86273795.613739341</v>
      </c>
      <c r="N38" s="15">
        <v>0</v>
      </c>
      <c r="O38" s="15">
        <v>-1726249.19</v>
      </c>
      <c r="P38" s="15">
        <v>-20623.252791876352</v>
      </c>
      <c r="Q38" s="15">
        <v>1506488.7567000005</v>
      </c>
      <c r="R38" s="15">
        <v>415809</v>
      </c>
      <c r="S38" s="15">
        <v>163831.97</v>
      </c>
      <c r="T38" s="15">
        <v>1647041.3399999887</v>
      </c>
      <c r="U38" s="15">
        <v>0</v>
      </c>
      <c r="V38" s="15">
        <v>443893.34971272491</v>
      </c>
      <c r="W38" s="15">
        <v>90466.049955358307</v>
      </c>
      <c r="X38" s="15">
        <v>-6639307.4564465676</v>
      </c>
      <c r="Y38" s="16">
        <v>-3267.4862299494462</v>
      </c>
      <c r="Z38" s="52">
        <f t="shared" si="8"/>
        <v>82151878.694638997</v>
      </c>
      <c r="AA38" s="17"/>
      <c r="AB38" s="38">
        <v>123519200.04468682</v>
      </c>
      <c r="AC38" s="18">
        <f t="shared" si="9"/>
        <v>0.66509399886752874</v>
      </c>
      <c r="AD38" s="17"/>
      <c r="AE38" s="50">
        <v>1942057.1700000002</v>
      </c>
      <c r="AF38" s="50">
        <v>4466.7299999999996</v>
      </c>
      <c r="AG38" s="50">
        <v>2132653.3525690609</v>
      </c>
      <c r="AH38" s="50">
        <v>1175581.1394201028</v>
      </c>
      <c r="AI38" s="50">
        <v>86266</v>
      </c>
      <c r="AJ38" s="50">
        <v>43920</v>
      </c>
      <c r="AK38" s="14">
        <f t="shared" si="10"/>
        <v>5384944.3919891641</v>
      </c>
      <c r="AL38" s="21"/>
      <c r="AM38" s="14">
        <f t="shared" si="11"/>
        <v>87536823.086628169</v>
      </c>
      <c r="AO38" s="16">
        <v>0</v>
      </c>
      <c r="AP38" s="16">
        <v>0</v>
      </c>
      <c r="AQ38" s="16">
        <f t="shared" si="5"/>
        <v>0</v>
      </c>
      <c r="AR38" s="21"/>
      <c r="AS38" s="14">
        <f t="shared" si="6"/>
        <v>87536823.086628169</v>
      </c>
    </row>
    <row r="39" spans="1:45" x14ac:dyDescent="0.25">
      <c r="A39" s="11" t="s">
        <v>45</v>
      </c>
      <c r="B39" s="52">
        <v>3511681.7633241299</v>
      </c>
      <c r="C39" s="13"/>
      <c r="D39" s="15">
        <v>1147.5172413793102</v>
      </c>
      <c r="E39" s="15">
        <v>14700</v>
      </c>
      <c r="F39" s="15">
        <v>67556.899999999994</v>
      </c>
      <c r="G39" s="15">
        <v>0</v>
      </c>
      <c r="H39" s="15">
        <v>0</v>
      </c>
      <c r="I39" s="15">
        <v>0</v>
      </c>
      <c r="J39" s="15">
        <v>0</v>
      </c>
      <c r="K39" s="12">
        <f t="shared" si="7"/>
        <v>83404.417241379299</v>
      </c>
      <c r="L39" s="13"/>
      <c r="M39" s="52">
        <v>3595086.180565509</v>
      </c>
      <c r="N39" s="15">
        <v>0</v>
      </c>
      <c r="O39" s="15">
        <v>0</v>
      </c>
      <c r="P39" s="15">
        <v>39.29275862068971</v>
      </c>
      <c r="Q39" s="15">
        <v>46372.384236423728</v>
      </c>
      <c r="R39" s="15">
        <v>0</v>
      </c>
      <c r="S39" s="15">
        <v>9138.0400000000009</v>
      </c>
      <c r="T39" s="15">
        <v>72589.75</v>
      </c>
      <c r="U39" s="15">
        <v>338503.5653952132</v>
      </c>
      <c r="V39" s="15">
        <v>0</v>
      </c>
      <c r="W39" s="15">
        <v>0</v>
      </c>
      <c r="X39" s="15">
        <v>-266273.44466427201</v>
      </c>
      <c r="Y39" s="16">
        <v>-150.95340992969412</v>
      </c>
      <c r="Z39" s="52">
        <f t="shared" si="8"/>
        <v>3795304.814881565</v>
      </c>
      <c r="AA39" s="17"/>
      <c r="AB39" s="38">
        <v>4061729.2129557668</v>
      </c>
      <c r="AC39" s="18">
        <f t="shared" si="9"/>
        <v>0.93440616444238001</v>
      </c>
      <c r="AD39" s="17"/>
      <c r="AE39" s="50">
        <v>0</v>
      </c>
      <c r="AF39" s="50">
        <v>0</v>
      </c>
      <c r="AG39" s="50">
        <v>0</v>
      </c>
      <c r="AH39" s="50">
        <v>38657.085331308786</v>
      </c>
      <c r="AI39" s="50">
        <v>4071</v>
      </c>
      <c r="AJ39" s="50">
        <v>0</v>
      </c>
      <c r="AK39" s="14">
        <f t="shared" si="10"/>
        <v>42728.085331308786</v>
      </c>
      <c r="AL39" s="21"/>
      <c r="AM39" s="14">
        <f t="shared" si="11"/>
        <v>3838032.9002128737</v>
      </c>
      <c r="AO39" s="16">
        <v>0</v>
      </c>
      <c r="AP39" s="16">
        <v>0</v>
      </c>
      <c r="AQ39" s="16">
        <f t="shared" si="5"/>
        <v>0</v>
      </c>
      <c r="AR39" s="21"/>
      <c r="AS39" s="14">
        <f t="shared" si="6"/>
        <v>3838032.9002128737</v>
      </c>
    </row>
    <row r="40" spans="1:45" x14ac:dyDescent="0.25">
      <c r="A40" s="11" t="s">
        <v>46</v>
      </c>
      <c r="B40" s="52">
        <v>111256348.4338713</v>
      </c>
      <c r="C40" s="13"/>
      <c r="D40" s="15">
        <v>167675.2114166574</v>
      </c>
      <c r="E40" s="15">
        <v>435474</v>
      </c>
      <c r="F40" s="15">
        <v>1309046.69</v>
      </c>
      <c r="G40" s="15">
        <v>-3405583.2</v>
      </c>
      <c r="H40" s="15">
        <v>-554088</v>
      </c>
      <c r="I40" s="15">
        <v>0</v>
      </c>
      <c r="J40" s="15">
        <v>-3436482.8157906299</v>
      </c>
      <c r="K40" s="12">
        <f t="shared" si="7"/>
        <v>-5483958.1143739726</v>
      </c>
      <c r="L40" s="13"/>
      <c r="M40" s="52">
        <v>105772390.31949733</v>
      </c>
      <c r="N40" s="15">
        <v>0</v>
      </c>
      <c r="O40" s="15">
        <v>-266871.02</v>
      </c>
      <c r="P40" s="15">
        <v>5042.358583342575</v>
      </c>
      <c r="Q40" s="15">
        <v>828495.65410000226</v>
      </c>
      <c r="R40" s="15">
        <v>554088</v>
      </c>
      <c r="S40" s="15">
        <v>1146007.8700000001</v>
      </c>
      <c r="T40" s="15">
        <v>3198032.549999997</v>
      </c>
      <c r="U40" s="15">
        <v>0</v>
      </c>
      <c r="V40" s="15">
        <v>165065.59101568616</v>
      </c>
      <c r="W40" s="15">
        <v>107806.36258351865</v>
      </c>
      <c r="X40" s="15">
        <v>-8337790.5616264343</v>
      </c>
      <c r="Y40" s="16">
        <v>-4103.3821715643098</v>
      </c>
      <c r="Z40" s="52">
        <f t="shared" si="8"/>
        <v>103168163.74198188</v>
      </c>
      <c r="AA40" s="17"/>
      <c r="AB40" s="38">
        <v>147195060.16472167</v>
      </c>
      <c r="AC40" s="18">
        <f t="shared" si="9"/>
        <v>0.70089419866760083</v>
      </c>
      <c r="AD40" s="17"/>
      <c r="AE40" s="50">
        <v>3405583.2</v>
      </c>
      <c r="AF40" s="50">
        <v>7832.84</v>
      </c>
      <c r="AG40" s="50">
        <v>3703353.8386174194</v>
      </c>
      <c r="AH40" s="50">
        <v>1400913.6756297946</v>
      </c>
      <c r="AI40" s="50">
        <v>146333</v>
      </c>
      <c r="AJ40" s="50">
        <v>239760</v>
      </c>
      <c r="AK40" s="14">
        <f t="shared" si="10"/>
        <v>8903776.5542472135</v>
      </c>
      <c r="AL40" s="21"/>
      <c r="AM40" s="14">
        <f t="shared" si="11"/>
        <v>112071940.29622909</v>
      </c>
      <c r="AO40" s="16">
        <v>0</v>
      </c>
      <c r="AP40" s="16">
        <v>0</v>
      </c>
      <c r="AQ40" s="16">
        <f t="shared" si="5"/>
        <v>0</v>
      </c>
      <c r="AR40" s="21"/>
      <c r="AS40" s="14">
        <f t="shared" si="6"/>
        <v>112071940.29622909</v>
      </c>
    </row>
    <row r="41" spans="1:45" x14ac:dyDescent="0.25">
      <c r="A41" s="11" t="s">
        <v>47</v>
      </c>
      <c r="B41" s="52">
        <v>146288634.55617785</v>
      </c>
      <c r="C41" s="13"/>
      <c r="D41" s="15">
        <v>227243.42538513796</v>
      </c>
      <c r="E41" s="15">
        <v>718442</v>
      </c>
      <c r="F41" s="15">
        <v>1991314.15</v>
      </c>
      <c r="G41" s="15">
        <v>-684556.96</v>
      </c>
      <c r="H41" s="15">
        <v>-742318</v>
      </c>
      <c r="I41" s="15">
        <v>0</v>
      </c>
      <c r="J41" s="15">
        <v>-4407482.6689502699</v>
      </c>
      <c r="K41" s="12">
        <f t="shared" si="7"/>
        <v>-2897358.053565132</v>
      </c>
      <c r="L41" s="13"/>
      <c r="M41" s="52">
        <v>143391276.50261271</v>
      </c>
      <c r="N41" s="15">
        <v>0</v>
      </c>
      <c r="O41" s="15">
        <v>156170.85</v>
      </c>
      <c r="P41" s="15">
        <v>16142.644614862045</v>
      </c>
      <c r="Q41" s="15">
        <v>3891098.6993471142</v>
      </c>
      <c r="R41" s="15">
        <v>742318</v>
      </c>
      <c r="S41" s="15">
        <v>424918.77</v>
      </c>
      <c r="T41" s="15">
        <v>10356357.220000029</v>
      </c>
      <c r="U41" s="15">
        <v>0</v>
      </c>
      <c r="V41" s="15">
        <v>0</v>
      </c>
      <c r="W41" s="15">
        <v>130622.45304348774</v>
      </c>
      <c r="X41" s="15">
        <v>-13475332.530910317</v>
      </c>
      <c r="Y41" s="16">
        <v>-5792.1592893240559</v>
      </c>
      <c r="Z41" s="52">
        <f t="shared" si="8"/>
        <v>145627780.44941857</v>
      </c>
      <c r="AA41" s="17"/>
      <c r="AB41" s="38">
        <v>178347357.00042173</v>
      </c>
      <c r="AC41" s="18">
        <f t="shared" si="9"/>
        <v>0.81654016576805344</v>
      </c>
      <c r="AD41" s="17"/>
      <c r="AE41" s="50">
        <v>684556.96</v>
      </c>
      <c r="AF41" s="50">
        <v>1574.48</v>
      </c>
      <c r="AG41" s="50">
        <v>4251311.8177427817</v>
      </c>
      <c r="AH41" s="50">
        <v>1697402.4206703745</v>
      </c>
      <c r="AI41" s="50">
        <v>382170</v>
      </c>
      <c r="AJ41" s="50">
        <v>0</v>
      </c>
      <c r="AK41" s="14">
        <f t="shared" si="10"/>
        <v>7017015.6784131555</v>
      </c>
      <c r="AL41" s="21"/>
      <c r="AM41" s="14">
        <f t="shared" si="11"/>
        <v>152644796.12783173</v>
      </c>
      <c r="AO41" s="16">
        <v>0</v>
      </c>
      <c r="AP41" s="16">
        <v>0</v>
      </c>
      <c r="AQ41" s="16">
        <f t="shared" si="5"/>
        <v>0</v>
      </c>
      <c r="AR41" s="21"/>
      <c r="AS41" s="14">
        <f t="shared" si="6"/>
        <v>152644796.12783173</v>
      </c>
    </row>
    <row r="42" spans="1:45" x14ac:dyDescent="0.25">
      <c r="A42" s="11" t="s">
        <v>48</v>
      </c>
      <c r="B42" s="52">
        <v>56263000.946161851</v>
      </c>
      <c r="C42" s="13"/>
      <c r="D42" s="15">
        <v>71962.61893572181</v>
      </c>
      <c r="E42" s="15">
        <v>272528</v>
      </c>
      <c r="F42" s="15">
        <v>549995.1</v>
      </c>
      <c r="G42" s="15">
        <v>0</v>
      </c>
      <c r="H42" s="15">
        <v>-280480</v>
      </c>
      <c r="I42" s="15">
        <v>0</v>
      </c>
      <c r="J42" s="15">
        <v>-491064.79212</v>
      </c>
      <c r="K42" s="12">
        <f t="shared" si="7"/>
        <v>122940.92681572179</v>
      </c>
      <c r="L42" s="13"/>
      <c r="M42" s="52">
        <v>56385941.87297757</v>
      </c>
      <c r="N42" s="15">
        <v>0</v>
      </c>
      <c r="O42" s="15">
        <v>-1414.16</v>
      </c>
      <c r="P42" s="15">
        <v>3611.9310642781784</v>
      </c>
      <c r="Q42" s="15">
        <v>851398.19959999947</v>
      </c>
      <c r="R42" s="15">
        <v>280480</v>
      </c>
      <c r="S42" s="15">
        <v>68861.64</v>
      </c>
      <c r="T42" s="15">
        <v>2867976.5900000036</v>
      </c>
      <c r="U42" s="15">
        <v>0</v>
      </c>
      <c r="V42" s="15">
        <v>0</v>
      </c>
      <c r="W42" s="15">
        <v>45021.368467761858</v>
      </c>
      <c r="X42" s="15">
        <v>-4644514.759631346</v>
      </c>
      <c r="Y42" s="16">
        <v>-2221.5670215530663</v>
      </c>
      <c r="Z42" s="52">
        <f t="shared" si="8"/>
        <v>55855141.115456715</v>
      </c>
      <c r="AA42" s="17"/>
      <c r="AB42" s="38">
        <v>61470611.580799475</v>
      </c>
      <c r="AC42" s="18">
        <f t="shared" si="9"/>
        <v>0.90864788358317283</v>
      </c>
      <c r="AD42" s="17"/>
      <c r="AE42" s="50">
        <v>0</v>
      </c>
      <c r="AF42" s="50">
        <v>0</v>
      </c>
      <c r="AG42" s="50">
        <v>492478.95374999999</v>
      </c>
      <c r="AH42" s="50">
        <v>585040.1522748142</v>
      </c>
      <c r="AI42" s="50">
        <v>83444</v>
      </c>
      <c r="AJ42" s="50">
        <v>17515</v>
      </c>
      <c r="AK42" s="14">
        <f t="shared" si="10"/>
        <v>1178478.1060248143</v>
      </c>
      <c r="AL42" s="21"/>
      <c r="AM42" s="14">
        <f t="shared" si="11"/>
        <v>57033619.221481532</v>
      </c>
      <c r="AO42" s="16">
        <v>0</v>
      </c>
      <c r="AP42" s="16">
        <v>0</v>
      </c>
      <c r="AQ42" s="16">
        <f t="shared" si="5"/>
        <v>0</v>
      </c>
      <c r="AR42" s="21"/>
      <c r="AS42" s="14">
        <f t="shared" si="6"/>
        <v>57033619.221481532</v>
      </c>
    </row>
    <row r="43" spans="1:45" x14ac:dyDescent="0.25">
      <c r="A43" s="11" t="s">
        <v>49</v>
      </c>
      <c r="B43" s="52">
        <v>39447629.51089561</v>
      </c>
      <c r="C43" s="13"/>
      <c r="D43" s="15">
        <v>53784.357277819501</v>
      </c>
      <c r="E43" s="15">
        <v>201698</v>
      </c>
      <c r="F43" s="15">
        <v>474823.48</v>
      </c>
      <c r="G43" s="15">
        <v>-299728.56</v>
      </c>
      <c r="H43" s="15">
        <v>-194123</v>
      </c>
      <c r="I43" s="15">
        <v>0</v>
      </c>
      <c r="J43" s="15">
        <v>-961545.01694999996</v>
      </c>
      <c r="K43" s="12">
        <f t="shared" si="7"/>
        <v>-725090.7396721805</v>
      </c>
      <c r="L43" s="13"/>
      <c r="M43" s="52">
        <v>38722538.771223426</v>
      </c>
      <c r="N43" s="15">
        <v>0</v>
      </c>
      <c r="O43" s="15">
        <v>-121947.97</v>
      </c>
      <c r="P43" s="15">
        <v>1994.2727221805035</v>
      </c>
      <c r="Q43" s="15">
        <v>499859.09529999958</v>
      </c>
      <c r="R43" s="15">
        <v>194123</v>
      </c>
      <c r="S43" s="15">
        <v>62334.47</v>
      </c>
      <c r="T43" s="15">
        <v>529520.53999999166</v>
      </c>
      <c r="U43" s="15">
        <v>0</v>
      </c>
      <c r="V43" s="15">
        <v>103660.31980015928</v>
      </c>
      <c r="W43" s="15">
        <v>39485.205505433674</v>
      </c>
      <c r="X43" s="15">
        <v>-2993226.2102728733</v>
      </c>
      <c r="Y43" s="16">
        <v>-1473.0942179359351</v>
      </c>
      <c r="Z43" s="52">
        <f t="shared" si="8"/>
        <v>37036868.400060378</v>
      </c>
      <c r="AA43" s="17"/>
      <c r="AB43" s="38">
        <v>53911727.106886424</v>
      </c>
      <c r="AC43" s="18">
        <f t="shared" si="9"/>
        <v>0.68699094589624943</v>
      </c>
      <c r="AD43" s="17"/>
      <c r="AE43" s="50">
        <v>299728.56</v>
      </c>
      <c r="AF43" s="50">
        <v>689.38</v>
      </c>
      <c r="AG43" s="50">
        <v>1083492.9899599999</v>
      </c>
      <c r="AH43" s="50">
        <v>513099.25548004208</v>
      </c>
      <c r="AI43" s="50">
        <v>43878</v>
      </c>
      <c r="AJ43" s="50">
        <v>51955</v>
      </c>
      <c r="AK43" s="14">
        <f t="shared" si="10"/>
        <v>1992843.1854400421</v>
      </c>
      <c r="AL43" s="21"/>
      <c r="AM43" s="14">
        <f t="shared" si="11"/>
        <v>39029711.585500419</v>
      </c>
      <c r="AO43" s="16">
        <v>0</v>
      </c>
      <c r="AP43" s="16">
        <v>0</v>
      </c>
      <c r="AQ43" s="16">
        <f t="shared" si="5"/>
        <v>0</v>
      </c>
      <c r="AR43" s="21"/>
      <c r="AS43" s="14">
        <f t="shared" si="6"/>
        <v>39029711.585500419</v>
      </c>
    </row>
    <row r="44" spans="1:45" x14ac:dyDescent="0.25">
      <c r="A44" s="11" t="s">
        <v>50</v>
      </c>
      <c r="B44" s="52">
        <v>15021320.189443238</v>
      </c>
      <c r="C44" s="13"/>
      <c r="D44" s="15">
        <v>15360.618396861395</v>
      </c>
      <c r="E44" s="15">
        <v>130020</v>
      </c>
      <c r="F44" s="15">
        <v>199323.86</v>
      </c>
      <c r="G44" s="15">
        <v>-251739.2</v>
      </c>
      <c r="H44" s="15">
        <v>-74917</v>
      </c>
      <c r="I44" s="15">
        <v>0</v>
      </c>
      <c r="J44" s="15">
        <v>-445458.06571</v>
      </c>
      <c r="K44" s="12">
        <f t="shared" si="7"/>
        <v>-427409.78731313866</v>
      </c>
      <c r="L44" s="13"/>
      <c r="M44" s="52">
        <v>14593910.402130099</v>
      </c>
      <c r="N44" s="15">
        <v>0</v>
      </c>
      <c r="O44" s="15">
        <v>-21111.84</v>
      </c>
      <c r="P44" s="15">
        <v>1568.261603138606</v>
      </c>
      <c r="Q44" s="15">
        <v>235450.94139999998</v>
      </c>
      <c r="R44" s="15">
        <v>74917</v>
      </c>
      <c r="S44" s="15">
        <v>79141.94</v>
      </c>
      <c r="T44" s="15">
        <v>1169255.2299999986</v>
      </c>
      <c r="U44" s="15">
        <v>0</v>
      </c>
      <c r="V44" s="15">
        <v>336.67241366415084</v>
      </c>
      <c r="W44" s="15">
        <v>14791.089882436483</v>
      </c>
      <c r="X44" s="15">
        <v>-1323932.6988137153</v>
      </c>
      <c r="Y44" s="16">
        <v>-589.59525468562697</v>
      </c>
      <c r="Z44" s="52">
        <f t="shared" si="8"/>
        <v>14823737.403360937</v>
      </c>
      <c r="AA44" s="17"/>
      <c r="AB44" s="38">
        <v>20195239.993004724</v>
      </c>
      <c r="AC44" s="18">
        <f t="shared" si="9"/>
        <v>0.73402135396735169</v>
      </c>
      <c r="AD44" s="17"/>
      <c r="AE44" s="50">
        <v>251739.2</v>
      </c>
      <c r="AF44" s="50">
        <v>579</v>
      </c>
      <c r="AG44" s="50">
        <v>466569.91418999998</v>
      </c>
      <c r="AH44" s="50">
        <v>192206.09616359114</v>
      </c>
      <c r="AI44" s="50">
        <v>15531</v>
      </c>
      <c r="AJ44" s="50">
        <v>18700</v>
      </c>
      <c r="AK44" s="14">
        <f t="shared" si="10"/>
        <v>945325.21035359113</v>
      </c>
      <c r="AL44" s="21"/>
      <c r="AM44" s="14">
        <f t="shared" si="11"/>
        <v>15769062.613714527</v>
      </c>
      <c r="AO44" s="16">
        <v>0</v>
      </c>
      <c r="AP44" s="16">
        <v>0</v>
      </c>
      <c r="AQ44" s="16">
        <f t="shared" si="5"/>
        <v>0</v>
      </c>
      <c r="AR44" s="21"/>
      <c r="AS44" s="14">
        <f t="shared" si="6"/>
        <v>15769062.613714527</v>
      </c>
    </row>
    <row r="45" spans="1:45" x14ac:dyDescent="0.25">
      <c r="A45" s="11" t="s">
        <v>51</v>
      </c>
      <c r="B45" s="52">
        <v>38992293.586535834</v>
      </c>
      <c r="C45" s="13"/>
      <c r="D45" s="15">
        <v>13551.927654353411</v>
      </c>
      <c r="E45" s="15">
        <v>329518</v>
      </c>
      <c r="F45" s="15">
        <v>488596.49</v>
      </c>
      <c r="G45" s="15">
        <v>-461489.92999999993</v>
      </c>
      <c r="H45" s="15">
        <v>-198431</v>
      </c>
      <c r="I45" s="15">
        <v>0</v>
      </c>
      <c r="J45" s="15">
        <v>-1653021.1150374999</v>
      </c>
      <c r="K45" s="12">
        <f t="shared" si="7"/>
        <v>-1481275.6273831464</v>
      </c>
      <c r="L45" s="13"/>
      <c r="M45" s="52">
        <v>37511017.959152684</v>
      </c>
      <c r="N45" s="15">
        <v>0</v>
      </c>
      <c r="O45" s="15">
        <v>457303.27</v>
      </c>
      <c r="P45" s="15">
        <v>930.32234564658756</v>
      </c>
      <c r="Q45" s="15">
        <v>4380.748735999834</v>
      </c>
      <c r="R45" s="15">
        <v>198431</v>
      </c>
      <c r="S45" s="15">
        <v>56786.38</v>
      </c>
      <c r="T45" s="15">
        <v>2433743.5200000182</v>
      </c>
      <c r="U45" s="15">
        <v>0</v>
      </c>
      <c r="V45" s="15">
        <v>0</v>
      </c>
      <c r="W45" s="15">
        <v>33615.50987941186</v>
      </c>
      <c r="X45" s="15">
        <v>-3467858.4214795479</v>
      </c>
      <c r="Y45" s="16">
        <v>-1480.6512748944897</v>
      </c>
      <c r="Z45" s="52">
        <f t="shared" si="8"/>
        <v>37226869.637359321</v>
      </c>
      <c r="AA45" s="17"/>
      <c r="AB45" s="38">
        <v>45897448.727430455</v>
      </c>
      <c r="AC45" s="18">
        <f t="shared" si="9"/>
        <v>0.81108799442071833</v>
      </c>
      <c r="AD45" s="17"/>
      <c r="AE45" s="50">
        <v>461489.92999999993</v>
      </c>
      <c r="AF45" s="50">
        <v>1061.43</v>
      </c>
      <c r="AG45" s="50">
        <v>1195717.8428999998</v>
      </c>
      <c r="AH45" s="50">
        <v>436824.19455394923</v>
      </c>
      <c r="AI45" s="50">
        <v>32499</v>
      </c>
      <c r="AJ45" s="50">
        <v>39742.5</v>
      </c>
      <c r="AK45" s="14">
        <f t="shared" si="10"/>
        <v>2167334.8974539489</v>
      </c>
      <c r="AL45" s="21"/>
      <c r="AM45" s="14">
        <f t="shared" si="11"/>
        <v>39394204.53481327</v>
      </c>
      <c r="AO45" s="16">
        <v>0</v>
      </c>
      <c r="AP45" s="16">
        <v>0</v>
      </c>
      <c r="AQ45" s="16">
        <f t="shared" si="5"/>
        <v>0</v>
      </c>
      <c r="AR45" s="21"/>
      <c r="AS45" s="14">
        <f t="shared" si="6"/>
        <v>39394204.53481327</v>
      </c>
    </row>
    <row r="46" spans="1:45" x14ac:dyDescent="0.25">
      <c r="A46" s="11" t="s">
        <v>52</v>
      </c>
      <c r="B46" s="52">
        <v>24279618.277015608</v>
      </c>
      <c r="C46" s="13"/>
      <c r="D46" s="15">
        <v>25072.507808465365</v>
      </c>
      <c r="E46" s="15">
        <v>162858</v>
      </c>
      <c r="F46" s="15">
        <v>299994.57</v>
      </c>
      <c r="G46" s="15">
        <v>-1099046.05</v>
      </c>
      <c r="H46" s="15">
        <v>-121916</v>
      </c>
      <c r="I46" s="15">
        <v>0</v>
      </c>
      <c r="J46" s="15">
        <v>-552146.11070666695</v>
      </c>
      <c r="K46" s="12">
        <f t="shared" si="7"/>
        <v>-1285183.0828982017</v>
      </c>
      <c r="L46" s="13"/>
      <c r="M46" s="52">
        <v>22994435.194117405</v>
      </c>
      <c r="N46" s="15">
        <v>0</v>
      </c>
      <c r="O46" s="15">
        <v>-77980.039999999994</v>
      </c>
      <c r="P46" s="15">
        <v>962.8321915346387</v>
      </c>
      <c r="Q46" s="15">
        <v>297414.16419999948</v>
      </c>
      <c r="R46" s="15">
        <v>121916</v>
      </c>
      <c r="S46" s="15">
        <v>65271.7</v>
      </c>
      <c r="T46" s="15">
        <v>1644885.9800000004</v>
      </c>
      <c r="U46" s="15">
        <v>0</v>
      </c>
      <c r="V46" s="15">
        <v>0</v>
      </c>
      <c r="W46" s="15">
        <v>22524.304821015299</v>
      </c>
      <c r="X46" s="15">
        <v>-2016123.4843146873</v>
      </c>
      <c r="Y46" s="16">
        <v>-916.8794109520461</v>
      </c>
      <c r="Z46" s="52">
        <f t="shared" si="8"/>
        <v>23052389.771604314</v>
      </c>
      <c r="AA46" s="17"/>
      <c r="AB46" s="38">
        <v>30753902.866626751</v>
      </c>
      <c r="AC46" s="18">
        <f t="shared" si="9"/>
        <v>0.74957607402148962</v>
      </c>
      <c r="AD46" s="17"/>
      <c r="AE46" s="50">
        <v>1099046.05</v>
      </c>
      <c r="AF46" s="50">
        <v>2527.81</v>
      </c>
      <c r="AG46" s="50">
        <v>630126.15177599993</v>
      </c>
      <c r="AH46" s="50">
        <v>292697.07187614997</v>
      </c>
      <c r="AI46" s="50">
        <v>23323</v>
      </c>
      <c r="AJ46" s="50">
        <v>44718.75</v>
      </c>
      <c r="AK46" s="14">
        <f t="shared" si="10"/>
        <v>2092438.8336521499</v>
      </c>
      <c r="AL46" s="21"/>
      <c r="AM46" s="14">
        <f t="shared" si="11"/>
        <v>25144828.605256464</v>
      </c>
      <c r="AO46" s="16">
        <v>0</v>
      </c>
      <c r="AP46" s="16">
        <v>0</v>
      </c>
      <c r="AQ46" s="16">
        <f t="shared" si="5"/>
        <v>0</v>
      </c>
      <c r="AR46" s="21"/>
      <c r="AS46" s="14">
        <f t="shared" si="6"/>
        <v>25144828.605256464</v>
      </c>
    </row>
    <row r="47" spans="1:45" x14ac:dyDescent="0.25">
      <c r="A47" s="11" t="s">
        <v>53</v>
      </c>
      <c r="B47" s="52">
        <v>80445085.004317001</v>
      </c>
      <c r="C47" s="13"/>
      <c r="D47" s="15">
        <v>96684.21917241381</v>
      </c>
      <c r="E47" s="15">
        <v>452782</v>
      </c>
      <c r="F47" s="15">
        <v>1177970.8999999999</v>
      </c>
      <c r="G47" s="15">
        <v>0</v>
      </c>
      <c r="H47" s="15">
        <v>-400368</v>
      </c>
      <c r="I47" s="15">
        <v>0</v>
      </c>
      <c r="J47" s="15">
        <v>-766175.83589999995</v>
      </c>
      <c r="K47" s="12">
        <f t="shared" si="7"/>
        <v>560893.28327241389</v>
      </c>
      <c r="L47" s="13"/>
      <c r="M47" s="52">
        <v>81005978.287589416</v>
      </c>
      <c r="N47" s="15">
        <v>0</v>
      </c>
      <c r="O47" s="15">
        <v>-50772.33</v>
      </c>
      <c r="P47" s="15">
        <v>5846.6308275861957</v>
      </c>
      <c r="Q47" s="15">
        <v>1364681.1715075015</v>
      </c>
      <c r="R47" s="15">
        <v>400368</v>
      </c>
      <c r="S47" s="15">
        <v>169706.42</v>
      </c>
      <c r="T47" s="15">
        <v>219137.3900000006</v>
      </c>
      <c r="U47" s="15">
        <v>0</v>
      </c>
      <c r="V47" s="15">
        <v>0</v>
      </c>
      <c r="W47" s="15">
        <v>73409.053576729711</v>
      </c>
      <c r="X47" s="15">
        <v>-6790994.9438578598</v>
      </c>
      <c r="Y47" s="16">
        <v>-3038.486721308509</v>
      </c>
      <c r="Z47" s="52">
        <f t="shared" si="8"/>
        <v>76394321.192922071</v>
      </c>
      <c r="AA47" s="17"/>
      <c r="AB47" s="38">
        <v>100230170.08380111</v>
      </c>
      <c r="AC47" s="18">
        <f t="shared" si="9"/>
        <v>0.76218888114277172</v>
      </c>
      <c r="AD47" s="17"/>
      <c r="AE47" s="50">
        <v>0</v>
      </c>
      <c r="AF47" s="50">
        <v>0</v>
      </c>
      <c r="AG47" s="50">
        <v>816948.17219999991</v>
      </c>
      <c r="AH47" s="50">
        <v>953930.21901661856</v>
      </c>
      <c r="AI47" s="50">
        <v>134389</v>
      </c>
      <c r="AJ47" s="50">
        <v>0</v>
      </c>
      <c r="AK47" s="14">
        <f t="shared" si="10"/>
        <v>1905267.3912166185</v>
      </c>
      <c r="AL47" s="21"/>
      <c r="AM47" s="14">
        <f t="shared" si="11"/>
        <v>78299588.584138691</v>
      </c>
      <c r="AO47" s="16">
        <v>0</v>
      </c>
      <c r="AP47" s="16">
        <v>0</v>
      </c>
      <c r="AQ47" s="16">
        <f t="shared" si="5"/>
        <v>0</v>
      </c>
      <c r="AR47" s="21"/>
      <c r="AS47" s="14">
        <f t="shared" si="6"/>
        <v>78299588.584138691</v>
      </c>
    </row>
    <row r="48" spans="1:45" x14ac:dyDescent="0.25">
      <c r="A48" s="11" t="s">
        <v>54</v>
      </c>
      <c r="B48" s="52">
        <v>13443979.55763771</v>
      </c>
      <c r="C48" s="13"/>
      <c r="D48" s="15">
        <v>13167.005634669154</v>
      </c>
      <c r="E48" s="15">
        <v>113210</v>
      </c>
      <c r="F48" s="15">
        <v>197259.23</v>
      </c>
      <c r="G48" s="15">
        <v>0</v>
      </c>
      <c r="H48" s="15">
        <v>0</v>
      </c>
      <c r="I48" s="15">
        <v>-67302</v>
      </c>
      <c r="J48" s="15">
        <v>-266677.78399999999</v>
      </c>
      <c r="K48" s="12">
        <f t="shared" si="7"/>
        <v>-10343.548365330789</v>
      </c>
      <c r="L48" s="13"/>
      <c r="M48" s="52">
        <v>13433636.00927238</v>
      </c>
      <c r="N48" s="15">
        <v>0</v>
      </c>
      <c r="O48" s="15">
        <v>3743.83</v>
      </c>
      <c r="P48" s="15">
        <v>11.554365330846849</v>
      </c>
      <c r="Q48" s="15">
        <v>225492.35851649984</v>
      </c>
      <c r="R48" s="15">
        <v>67302</v>
      </c>
      <c r="S48" s="15">
        <v>26435.040000000001</v>
      </c>
      <c r="T48" s="15">
        <v>703862.83999999985</v>
      </c>
      <c r="U48" s="15">
        <v>0</v>
      </c>
      <c r="V48" s="15">
        <v>202.22358933237334</v>
      </c>
      <c r="W48" s="15">
        <v>13240.130663789483</v>
      </c>
      <c r="X48" s="15">
        <v>-1185108.20106446</v>
      </c>
      <c r="Y48" s="16">
        <v>-528.5247625306564</v>
      </c>
      <c r="Z48" s="52">
        <f t="shared" si="8"/>
        <v>13288289.260580342</v>
      </c>
      <c r="AA48" s="17"/>
      <c r="AB48" s="38">
        <v>18077614.186597299</v>
      </c>
      <c r="AC48" s="18">
        <f t="shared" si="9"/>
        <v>0.7350687498592734</v>
      </c>
      <c r="AD48" s="17"/>
      <c r="AE48" s="50">
        <v>0</v>
      </c>
      <c r="AF48" s="50">
        <v>0</v>
      </c>
      <c r="AG48" s="50">
        <v>262933.95288888889</v>
      </c>
      <c r="AH48" s="50">
        <v>172051.81280148044</v>
      </c>
      <c r="AI48" s="50">
        <v>18191</v>
      </c>
      <c r="AJ48" s="50">
        <v>21903.75</v>
      </c>
      <c r="AK48" s="14">
        <f t="shared" si="10"/>
        <v>475080.5156903693</v>
      </c>
      <c r="AL48" s="21"/>
      <c r="AM48" s="14">
        <f t="shared" si="11"/>
        <v>13763369.776270712</v>
      </c>
      <c r="AO48" s="16">
        <v>0</v>
      </c>
      <c r="AP48" s="16">
        <v>0</v>
      </c>
      <c r="AQ48" s="16">
        <f t="shared" si="5"/>
        <v>0</v>
      </c>
      <c r="AR48" s="21"/>
      <c r="AS48" s="14">
        <f t="shared" si="6"/>
        <v>13763369.776270712</v>
      </c>
    </row>
    <row r="49" spans="1:45" x14ac:dyDescent="0.25">
      <c r="A49" s="11" t="s">
        <v>55</v>
      </c>
      <c r="B49" s="52">
        <v>15487199.165079992</v>
      </c>
      <c r="C49" s="13"/>
      <c r="D49" s="15">
        <v>3732.1732014144382</v>
      </c>
      <c r="E49" s="15">
        <v>44394</v>
      </c>
      <c r="F49" s="15">
        <v>139417.93</v>
      </c>
      <c r="G49" s="15">
        <v>-2743528.8013926791</v>
      </c>
      <c r="H49" s="15">
        <v>0</v>
      </c>
      <c r="I49" s="15">
        <v>-77290</v>
      </c>
      <c r="J49" s="15">
        <v>-301456.29722000001</v>
      </c>
      <c r="K49" s="12">
        <f t="shared" si="7"/>
        <v>-2934730.9954112647</v>
      </c>
      <c r="L49" s="13"/>
      <c r="M49" s="52">
        <v>12552468.169668727</v>
      </c>
      <c r="N49" s="15">
        <v>0</v>
      </c>
      <c r="O49" s="15">
        <v>-11609.02</v>
      </c>
      <c r="P49" s="15">
        <v>441.4867985855617</v>
      </c>
      <c r="Q49" s="15">
        <v>196603.90739999997</v>
      </c>
      <c r="R49" s="15">
        <v>77290</v>
      </c>
      <c r="S49" s="15">
        <v>81263.27</v>
      </c>
      <c r="T49" s="15">
        <v>281517.01000000164</v>
      </c>
      <c r="U49" s="15">
        <v>0</v>
      </c>
      <c r="V49" s="15">
        <v>168.77624938121031</v>
      </c>
      <c r="W49" s="15">
        <v>12062.773455003238</v>
      </c>
      <c r="X49" s="15">
        <v>-1079724.3707121704</v>
      </c>
      <c r="Y49" s="16">
        <v>-481.6598231750059</v>
      </c>
      <c r="Z49" s="52">
        <f t="shared" si="8"/>
        <v>12110000.343036354</v>
      </c>
      <c r="AA49" s="17"/>
      <c r="AB49" s="38">
        <v>16470091.578194646</v>
      </c>
      <c r="AC49" s="18">
        <f t="shared" si="9"/>
        <v>0.73527219235800878</v>
      </c>
      <c r="AD49" s="17"/>
      <c r="AE49" s="50">
        <v>2743528.8013926791</v>
      </c>
      <c r="AF49" s="50">
        <v>6310.12</v>
      </c>
      <c r="AG49" s="50">
        <v>313065.31885199994</v>
      </c>
      <c r="AH49" s="50">
        <v>156752.38357148314</v>
      </c>
      <c r="AI49" s="50">
        <v>25217</v>
      </c>
      <c r="AJ49" s="50">
        <v>9190</v>
      </c>
      <c r="AK49" s="14">
        <f t="shared" si="10"/>
        <v>3254063.6238161623</v>
      </c>
      <c r="AL49" s="21"/>
      <c r="AM49" s="14">
        <f t="shared" si="11"/>
        <v>15364063.966852516</v>
      </c>
      <c r="AO49" s="16">
        <v>0</v>
      </c>
      <c r="AP49" s="16">
        <v>0</v>
      </c>
      <c r="AQ49" s="16">
        <f t="shared" si="5"/>
        <v>0</v>
      </c>
      <c r="AR49" s="21"/>
      <c r="AS49" s="14">
        <f t="shared" si="6"/>
        <v>15364063.966852516</v>
      </c>
    </row>
    <row r="50" spans="1:45" x14ac:dyDescent="0.25">
      <c r="A50" s="11" t="s">
        <v>56</v>
      </c>
      <c r="B50" s="52">
        <v>712676.46499249572</v>
      </c>
      <c r="C50" s="13"/>
      <c r="D50" s="15">
        <v>54.690000000000012</v>
      </c>
      <c r="E50" s="15">
        <v>1830</v>
      </c>
      <c r="F50" s="15">
        <v>35892.870000000003</v>
      </c>
      <c r="G50" s="15">
        <v>0</v>
      </c>
      <c r="H50" s="15">
        <v>0</v>
      </c>
      <c r="I50" s="15">
        <v>0</v>
      </c>
      <c r="J50" s="15">
        <v>0</v>
      </c>
      <c r="K50" s="12">
        <f t="shared" si="7"/>
        <v>37777.560000000005</v>
      </c>
      <c r="L50" s="13"/>
      <c r="M50" s="52">
        <v>750454.02499249578</v>
      </c>
      <c r="N50" s="15">
        <v>0</v>
      </c>
      <c r="O50" s="15">
        <v>0</v>
      </c>
      <c r="P50" s="15">
        <v>0.63999999999999346</v>
      </c>
      <c r="Q50" s="15">
        <v>-79479.822599999985</v>
      </c>
      <c r="R50" s="15">
        <v>0</v>
      </c>
      <c r="S50" s="15">
        <v>0</v>
      </c>
      <c r="T50" s="15">
        <v>8185.6899999999441</v>
      </c>
      <c r="U50" s="15">
        <v>0</v>
      </c>
      <c r="V50" s="15">
        <v>0</v>
      </c>
      <c r="W50" s="15">
        <v>0</v>
      </c>
      <c r="X50" s="15">
        <v>0</v>
      </c>
      <c r="Y50" s="16">
        <v>120839</v>
      </c>
      <c r="Z50" s="52">
        <f t="shared" si="8"/>
        <v>799999.53239249578</v>
      </c>
      <c r="AA50" s="17"/>
      <c r="AB50" s="38">
        <v>290047.62393441249</v>
      </c>
      <c r="AC50" s="18">
        <f t="shared" si="9"/>
        <v>2.7581661298952653</v>
      </c>
      <c r="AD50" s="17"/>
      <c r="AE50" s="50">
        <v>0</v>
      </c>
      <c r="AF50" s="50">
        <v>0</v>
      </c>
      <c r="AG50" s="50">
        <v>0</v>
      </c>
      <c r="AH50" s="50">
        <v>2760.4980934749597</v>
      </c>
      <c r="AI50" s="50">
        <v>1034</v>
      </c>
      <c r="AJ50" s="50">
        <v>630</v>
      </c>
      <c r="AK50" s="14">
        <f t="shared" si="10"/>
        <v>4424.4980934749601</v>
      </c>
      <c r="AL50" s="21"/>
      <c r="AM50" s="14">
        <f t="shared" si="11"/>
        <v>804424.03048597078</v>
      </c>
      <c r="AO50" s="16">
        <v>0</v>
      </c>
      <c r="AP50" s="16">
        <v>0</v>
      </c>
      <c r="AQ50" s="16">
        <f t="shared" si="5"/>
        <v>0</v>
      </c>
      <c r="AR50" s="21"/>
      <c r="AS50" s="14">
        <f t="shared" si="6"/>
        <v>804424.03048597078</v>
      </c>
    </row>
    <row r="51" spans="1:45" x14ac:dyDescent="0.25">
      <c r="A51" s="11" t="s">
        <v>57</v>
      </c>
      <c r="B51" s="52">
        <v>3209596.2022512117</v>
      </c>
      <c r="C51" s="13"/>
      <c r="D51" s="15">
        <v>863.20999999999981</v>
      </c>
      <c r="E51" s="15">
        <v>37000</v>
      </c>
      <c r="F51" s="15">
        <v>60376.17</v>
      </c>
      <c r="G51" s="15">
        <v>0</v>
      </c>
      <c r="H51" s="15">
        <v>-16379</v>
      </c>
      <c r="I51" s="15">
        <v>0</v>
      </c>
      <c r="J51" s="15">
        <v>-179015.46515999999</v>
      </c>
      <c r="K51" s="12">
        <f t="shared" si="7"/>
        <v>-97155.085159999988</v>
      </c>
      <c r="L51" s="13"/>
      <c r="M51" s="52">
        <v>3112441.117091212</v>
      </c>
      <c r="N51" s="15">
        <v>0</v>
      </c>
      <c r="O51" s="15">
        <v>-15365.19</v>
      </c>
      <c r="P51" s="15">
        <v>165.24000000000024</v>
      </c>
      <c r="Q51" s="15">
        <v>11592.444539999931</v>
      </c>
      <c r="R51" s="15">
        <v>16379</v>
      </c>
      <c r="S51" s="15">
        <v>9301.2199999999993</v>
      </c>
      <c r="T51" s="15">
        <v>114403</v>
      </c>
      <c r="U51" s="15">
        <v>0</v>
      </c>
      <c r="V51" s="15">
        <v>1370.6970964290488</v>
      </c>
      <c r="W51" s="15">
        <v>3056.3028815423045</v>
      </c>
      <c r="X51" s="15">
        <v>-243257.87337814085</v>
      </c>
      <c r="Y51" s="16">
        <v>-119.71756946096747</v>
      </c>
      <c r="Z51" s="52">
        <f t="shared" si="8"/>
        <v>3009966.2406615815</v>
      </c>
      <c r="AA51" s="17"/>
      <c r="AB51" s="38">
        <v>4172969.7185702827</v>
      </c>
      <c r="AC51" s="18">
        <f t="shared" si="9"/>
        <v>0.72130076268390408</v>
      </c>
      <c r="AD51" s="17"/>
      <c r="AE51" s="50">
        <v>0</v>
      </c>
      <c r="AF51" s="50">
        <v>0</v>
      </c>
      <c r="AG51" s="50">
        <v>194380.66200000001</v>
      </c>
      <c r="AH51" s="50">
        <v>39715.805273574195</v>
      </c>
      <c r="AI51" s="50">
        <v>7470</v>
      </c>
      <c r="AJ51" s="50">
        <v>0</v>
      </c>
      <c r="AK51" s="14">
        <f t="shared" si="10"/>
        <v>241566.46727357421</v>
      </c>
      <c r="AL51" s="21"/>
      <c r="AM51" s="14">
        <f t="shared" si="11"/>
        <v>3251532.7079351558</v>
      </c>
      <c r="AO51" s="16">
        <v>0</v>
      </c>
      <c r="AP51" s="16">
        <v>0</v>
      </c>
      <c r="AQ51" s="16">
        <f t="shared" si="5"/>
        <v>0</v>
      </c>
      <c r="AR51" s="21"/>
      <c r="AS51" s="14">
        <f t="shared" si="6"/>
        <v>3251532.7079351558</v>
      </c>
    </row>
    <row r="52" spans="1:45" x14ac:dyDescent="0.25">
      <c r="A52" s="11" t="s">
        <v>58</v>
      </c>
      <c r="B52" s="52">
        <v>23713221.510465372</v>
      </c>
      <c r="C52" s="13"/>
      <c r="D52" s="15">
        <v>32548.219917565275</v>
      </c>
      <c r="E52" s="15">
        <v>119364</v>
      </c>
      <c r="F52" s="15">
        <v>291353.61</v>
      </c>
      <c r="G52" s="15">
        <v>-453529.72000000003</v>
      </c>
      <c r="H52" s="15">
        <v>-116378</v>
      </c>
      <c r="I52" s="15">
        <v>0</v>
      </c>
      <c r="J52" s="15">
        <v>-448630.818293333</v>
      </c>
      <c r="K52" s="12">
        <f t="shared" si="7"/>
        <v>-575272.7083757678</v>
      </c>
      <c r="L52" s="13"/>
      <c r="M52" s="52">
        <v>23137948.802089605</v>
      </c>
      <c r="N52" s="15">
        <v>0</v>
      </c>
      <c r="O52" s="15">
        <v>-204162.63</v>
      </c>
      <c r="P52" s="15">
        <v>2687.9400824347285</v>
      </c>
      <c r="Q52" s="15">
        <v>516905.92874999996</v>
      </c>
      <c r="R52" s="15">
        <v>116378</v>
      </c>
      <c r="S52" s="15">
        <v>126300.74</v>
      </c>
      <c r="T52" s="15">
        <v>2214905.8399999961</v>
      </c>
      <c r="U52" s="15">
        <v>0</v>
      </c>
      <c r="V52" s="15">
        <v>0</v>
      </c>
      <c r="W52" s="15">
        <v>23318.771994281349</v>
      </c>
      <c r="X52" s="15">
        <v>-2087235.2872434221</v>
      </c>
      <c r="Y52" s="16">
        <v>-948.44820966763757</v>
      </c>
      <c r="Z52" s="52">
        <f t="shared" si="8"/>
        <v>23846099.657463226</v>
      </c>
      <c r="AA52" s="17"/>
      <c r="AB52" s="38">
        <v>31838640.729637358</v>
      </c>
      <c r="AC52" s="18">
        <f t="shared" si="9"/>
        <v>0.74896726465039742</v>
      </c>
      <c r="AD52" s="17"/>
      <c r="AE52" s="50">
        <v>453529.72000000003</v>
      </c>
      <c r="AF52" s="50">
        <v>1043.1199999999999</v>
      </c>
      <c r="AG52" s="50">
        <v>652793.44922000007</v>
      </c>
      <c r="AH52" s="50">
        <v>303020.95166575996</v>
      </c>
      <c r="AI52" s="50">
        <v>25835</v>
      </c>
      <c r="AJ52" s="50">
        <v>42765</v>
      </c>
      <c r="AK52" s="14">
        <f t="shared" si="10"/>
        <v>1478987.2408857602</v>
      </c>
      <c r="AL52" s="21"/>
      <c r="AM52" s="14">
        <f t="shared" si="11"/>
        <v>25325086.898348987</v>
      </c>
      <c r="AO52" s="16">
        <v>0</v>
      </c>
      <c r="AP52" s="16">
        <v>0</v>
      </c>
      <c r="AQ52" s="16">
        <f t="shared" si="5"/>
        <v>0</v>
      </c>
      <c r="AR52" s="21"/>
      <c r="AS52" s="14">
        <f t="shared" si="6"/>
        <v>25325086.898348987</v>
      </c>
    </row>
    <row r="53" spans="1:45" x14ac:dyDescent="0.25">
      <c r="A53" s="11" t="s">
        <v>59</v>
      </c>
      <c r="B53" s="52">
        <v>25180662.206724435</v>
      </c>
      <c r="C53" s="13"/>
      <c r="D53" s="15">
        <v>28982.199027498911</v>
      </c>
      <c r="E53" s="15">
        <v>119004</v>
      </c>
      <c r="F53" s="15">
        <v>332136.7</v>
      </c>
      <c r="G53" s="15">
        <v>-458321.26</v>
      </c>
      <c r="H53" s="15">
        <v>-125413</v>
      </c>
      <c r="I53" s="15">
        <v>0</v>
      </c>
      <c r="J53" s="15">
        <v>-584160.24964000005</v>
      </c>
      <c r="K53" s="12">
        <f t="shared" si="7"/>
        <v>-687771.61061250116</v>
      </c>
      <c r="L53" s="13"/>
      <c r="M53" s="52">
        <v>24492890.596111935</v>
      </c>
      <c r="N53" s="15">
        <v>0</v>
      </c>
      <c r="O53" s="15">
        <v>-26791.94</v>
      </c>
      <c r="P53" s="15">
        <v>2528.950972501083</v>
      </c>
      <c r="Q53" s="15">
        <v>196180.83029999983</v>
      </c>
      <c r="R53" s="15">
        <v>125413</v>
      </c>
      <c r="S53" s="15">
        <v>74899.28</v>
      </c>
      <c r="T53" s="15">
        <v>1732949.5799999945</v>
      </c>
      <c r="U53" s="15">
        <v>0</v>
      </c>
      <c r="V53" s="15">
        <v>0</v>
      </c>
      <c r="W53" s="15">
        <v>22975.309776196693</v>
      </c>
      <c r="X53" s="15">
        <v>-2370189.2899825647</v>
      </c>
      <c r="Y53" s="16">
        <v>-964.50852763881903</v>
      </c>
      <c r="Z53" s="52">
        <f t="shared" si="8"/>
        <v>24249891.808650423</v>
      </c>
      <c r="AA53" s="17"/>
      <c r="AB53" s="38">
        <v>31369689.355676349</v>
      </c>
      <c r="AC53" s="18">
        <f t="shared" si="9"/>
        <v>0.77303576499275728</v>
      </c>
      <c r="AD53" s="17"/>
      <c r="AE53" s="50">
        <v>458321.26</v>
      </c>
      <c r="AF53" s="50">
        <v>1054.1400000000001</v>
      </c>
      <c r="AG53" s="50">
        <v>610952.19203333335</v>
      </c>
      <c r="AH53" s="50">
        <v>298557.75573885744</v>
      </c>
      <c r="AI53" s="50">
        <v>37363</v>
      </c>
      <c r="AJ53" s="50">
        <v>14895</v>
      </c>
      <c r="AK53" s="14">
        <f t="shared" si="10"/>
        <v>1421143.3477721908</v>
      </c>
      <c r="AL53" s="21"/>
      <c r="AM53" s="14">
        <f t="shared" si="11"/>
        <v>25671035.156422615</v>
      </c>
      <c r="AO53" s="16">
        <v>0</v>
      </c>
      <c r="AP53" s="16">
        <v>0</v>
      </c>
      <c r="AQ53" s="16">
        <f t="shared" si="5"/>
        <v>0</v>
      </c>
      <c r="AR53" s="21"/>
      <c r="AS53" s="14">
        <f t="shared" si="6"/>
        <v>25671035.156422615</v>
      </c>
    </row>
    <row r="54" spans="1:45" x14ac:dyDescent="0.25">
      <c r="A54" s="11" t="s">
        <v>60</v>
      </c>
      <c r="B54" s="52">
        <v>26398689.482329782</v>
      </c>
      <c r="C54" s="13"/>
      <c r="D54" s="15">
        <v>33614.702738738742</v>
      </c>
      <c r="E54" s="15">
        <v>88718</v>
      </c>
      <c r="F54" s="15">
        <v>357479.38</v>
      </c>
      <c r="G54" s="15">
        <v>-9714.32</v>
      </c>
      <c r="H54" s="15">
        <v>-133542</v>
      </c>
      <c r="I54" s="15">
        <v>0</v>
      </c>
      <c r="J54" s="15">
        <v>-572037.03824666701</v>
      </c>
      <c r="K54" s="12">
        <f t="shared" si="7"/>
        <v>-235481.27550792828</v>
      </c>
      <c r="L54" s="13"/>
      <c r="M54" s="52">
        <v>26163208.206821855</v>
      </c>
      <c r="N54" s="15">
        <v>0</v>
      </c>
      <c r="O54" s="15">
        <v>-5296.8</v>
      </c>
      <c r="P54" s="15">
        <v>1410.1772612612549</v>
      </c>
      <c r="Q54" s="15">
        <v>-61653.510290000217</v>
      </c>
      <c r="R54" s="15">
        <v>133542</v>
      </c>
      <c r="S54" s="15">
        <v>123037.15</v>
      </c>
      <c r="T54" s="15">
        <v>713027.99000000209</v>
      </c>
      <c r="U54" s="15">
        <v>0</v>
      </c>
      <c r="V54" s="15">
        <v>9545.9668394750461</v>
      </c>
      <c r="W54" s="15">
        <v>25389.626099825397</v>
      </c>
      <c r="X54" s="15">
        <v>-2026476.9129645978</v>
      </c>
      <c r="Y54" s="16">
        <v>-997.31567665133832</v>
      </c>
      <c r="Z54" s="52">
        <f t="shared" si="8"/>
        <v>25074736.578091163</v>
      </c>
      <c r="AA54" s="17"/>
      <c r="AB54" s="38">
        <v>34666112.943271965</v>
      </c>
      <c r="AC54" s="18">
        <f t="shared" si="9"/>
        <v>0.72332126244219408</v>
      </c>
      <c r="AD54" s="17"/>
      <c r="AE54" s="50">
        <v>9714.32</v>
      </c>
      <c r="AF54" s="50">
        <v>22.34</v>
      </c>
      <c r="AG54" s="50">
        <v>577333.84793333348</v>
      </c>
      <c r="AH54" s="50">
        <v>329931.12437883392</v>
      </c>
      <c r="AI54" s="50">
        <v>29261</v>
      </c>
      <c r="AJ54" s="50">
        <v>46740</v>
      </c>
      <c r="AK54" s="14">
        <f t="shared" si="10"/>
        <v>993002.63231216744</v>
      </c>
      <c r="AL54" s="21"/>
      <c r="AM54" s="14">
        <f t="shared" si="11"/>
        <v>26067739.210403331</v>
      </c>
      <c r="AO54" s="16">
        <v>0</v>
      </c>
      <c r="AP54" s="16">
        <v>0</v>
      </c>
      <c r="AQ54" s="16">
        <f t="shared" si="5"/>
        <v>0</v>
      </c>
      <c r="AR54" s="21"/>
      <c r="AS54" s="14">
        <f t="shared" si="6"/>
        <v>26067739.210403331</v>
      </c>
    </row>
    <row r="55" spans="1:45" x14ac:dyDescent="0.25">
      <c r="A55" s="11" t="s">
        <v>61</v>
      </c>
      <c r="B55" s="52">
        <v>6034069.2851571087</v>
      </c>
      <c r="C55" s="13"/>
      <c r="D55" s="15">
        <v>1908.1699999999998</v>
      </c>
      <c r="E55" s="15">
        <v>37382</v>
      </c>
      <c r="F55" s="15">
        <v>91226.29</v>
      </c>
      <c r="G55" s="15">
        <v>-257358.85</v>
      </c>
      <c r="H55" s="15">
        <v>-29222</v>
      </c>
      <c r="I55" s="15">
        <v>0</v>
      </c>
      <c r="J55" s="15">
        <v>0</v>
      </c>
      <c r="K55" s="12">
        <f t="shared" si="7"/>
        <v>-156064.39000000001</v>
      </c>
      <c r="L55" s="13"/>
      <c r="M55" s="52">
        <v>5878004.895157109</v>
      </c>
      <c r="N55" s="15">
        <v>0</v>
      </c>
      <c r="O55" s="15">
        <v>0</v>
      </c>
      <c r="P55" s="15">
        <v>221.72000000000003</v>
      </c>
      <c r="Q55" s="15">
        <v>145429.89371999999</v>
      </c>
      <c r="R55" s="15">
        <v>29222</v>
      </c>
      <c r="S55" s="15">
        <v>22518.74</v>
      </c>
      <c r="T55" s="15">
        <v>478871.46000000089</v>
      </c>
      <c r="U55" s="15">
        <v>0</v>
      </c>
      <c r="V55" s="15">
        <v>5399.3850216807205</v>
      </c>
      <c r="W55" s="15">
        <v>6248.9387613078779</v>
      </c>
      <c r="X55" s="15">
        <v>-490944.42420252558</v>
      </c>
      <c r="Y55" s="16">
        <v>-241.61467988572002</v>
      </c>
      <c r="Z55" s="52">
        <f t="shared" si="8"/>
        <v>6074730.9937776867</v>
      </c>
      <c r="AA55" s="17"/>
      <c r="AB55" s="38">
        <v>8532083.7740331534</v>
      </c>
      <c r="AC55" s="18">
        <f t="shared" si="9"/>
        <v>0.71198679650400742</v>
      </c>
      <c r="AD55" s="17"/>
      <c r="AE55" s="50">
        <v>257358.85</v>
      </c>
      <c r="AF55" s="50">
        <v>591.92999999999995</v>
      </c>
      <c r="AG55" s="50">
        <v>0</v>
      </c>
      <c r="AH55" s="50">
        <v>81203.219912992892</v>
      </c>
      <c r="AI55" s="50">
        <v>3466</v>
      </c>
      <c r="AJ55" s="50">
        <v>2795</v>
      </c>
      <c r="AK55" s="14">
        <f t="shared" si="10"/>
        <v>345414.99991299288</v>
      </c>
      <c r="AL55" s="21"/>
      <c r="AM55" s="14">
        <f t="shared" si="11"/>
        <v>6420145.9936906798</v>
      </c>
      <c r="AO55" s="16">
        <v>0</v>
      </c>
      <c r="AP55" s="16">
        <v>0</v>
      </c>
      <c r="AQ55" s="16">
        <f t="shared" si="5"/>
        <v>0</v>
      </c>
      <c r="AR55" s="21"/>
      <c r="AS55" s="14">
        <f t="shared" si="6"/>
        <v>6420145.9936906798</v>
      </c>
    </row>
    <row r="56" spans="1:45" x14ac:dyDescent="0.25">
      <c r="A56" s="11" t="s">
        <v>62</v>
      </c>
      <c r="B56" s="52">
        <v>4640863.8634535456</v>
      </c>
      <c r="C56" s="13"/>
      <c r="D56" s="15">
        <v>1228.0496817631931</v>
      </c>
      <c r="E56" s="15">
        <v>28100</v>
      </c>
      <c r="F56" s="15">
        <v>71771.73</v>
      </c>
      <c r="G56" s="15">
        <v>0</v>
      </c>
      <c r="H56" s="15">
        <v>-23006</v>
      </c>
      <c r="I56" s="15">
        <v>0</v>
      </c>
      <c r="J56" s="15">
        <v>0</v>
      </c>
      <c r="K56" s="12">
        <f t="shared" si="7"/>
        <v>78093.77968176319</v>
      </c>
      <c r="L56" s="13"/>
      <c r="M56" s="52">
        <v>4718957.6431353092</v>
      </c>
      <c r="N56" s="15">
        <v>0</v>
      </c>
      <c r="O56" s="15">
        <v>-7490.85</v>
      </c>
      <c r="P56" s="15">
        <v>136.25031823680706</v>
      </c>
      <c r="Q56" s="15">
        <v>100800.14300000001</v>
      </c>
      <c r="R56" s="15">
        <v>23006</v>
      </c>
      <c r="S56" s="15">
        <v>23824.17</v>
      </c>
      <c r="T56" s="15">
        <v>175677.84999999963</v>
      </c>
      <c r="U56" s="15">
        <v>0</v>
      </c>
      <c r="V56" s="15">
        <v>0</v>
      </c>
      <c r="W56" s="15">
        <v>4412.1947191147847</v>
      </c>
      <c r="X56" s="15">
        <v>-447517.97803473391</v>
      </c>
      <c r="Y56" s="16">
        <v>-182.62594235641674</v>
      </c>
      <c r="Z56" s="52">
        <f t="shared" si="8"/>
        <v>4591622.7971955705</v>
      </c>
      <c r="AA56" s="17"/>
      <c r="AB56" s="38">
        <v>6024257.3033240968</v>
      </c>
      <c r="AC56" s="18">
        <f t="shared" si="9"/>
        <v>0.76218902447310488</v>
      </c>
      <c r="AD56" s="17"/>
      <c r="AE56" s="50">
        <v>0</v>
      </c>
      <c r="AF56" s="50">
        <v>0</v>
      </c>
      <c r="AG56" s="50">
        <v>7490.8539240000064</v>
      </c>
      <c r="AH56" s="50">
        <v>57335.242312446077</v>
      </c>
      <c r="AI56" s="50">
        <v>12454</v>
      </c>
      <c r="AJ56" s="50">
        <v>1340</v>
      </c>
      <c r="AK56" s="14">
        <f t="shared" si="10"/>
        <v>78620.096236446087</v>
      </c>
      <c r="AL56" s="21"/>
      <c r="AM56" s="14">
        <f t="shared" si="11"/>
        <v>4670242.8934320165</v>
      </c>
      <c r="AO56" s="16">
        <v>0</v>
      </c>
      <c r="AP56" s="16">
        <v>0</v>
      </c>
      <c r="AQ56" s="16">
        <f t="shared" si="5"/>
        <v>0</v>
      </c>
      <c r="AR56" s="21"/>
      <c r="AS56" s="14">
        <f t="shared" si="6"/>
        <v>4670242.8934320165</v>
      </c>
    </row>
    <row r="57" spans="1:45" x14ac:dyDescent="0.25">
      <c r="A57" s="11" t="s">
        <v>63</v>
      </c>
      <c r="B57" s="52">
        <v>2166252.2027793736</v>
      </c>
      <c r="C57" s="13"/>
      <c r="D57" s="15">
        <v>653.41</v>
      </c>
      <c r="E57" s="15">
        <v>7648</v>
      </c>
      <c r="F57" s="15">
        <v>42043.65</v>
      </c>
      <c r="G57" s="15">
        <v>-536359.12</v>
      </c>
      <c r="H57" s="15">
        <v>0</v>
      </c>
      <c r="I57" s="15">
        <v>0</v>
      </c>
      <c r="J57" s="15">
        <v>0</v>
      </c>
      <c r="K57" s="12">
        <f t="shared" si="7"/>
        <v>-486014.06</v>
      </c>
      <c r="L57" s="13"/>
      <c r="M57" s="52">
        <v>1680238.1427793736</v>
      </c>
      <c r="N57" s="15">
        <v>0</v>
      </c>
      <c r="O57" s="15">
        <v>0</v>
      </c>
      <c r="P57" s="15">
        <v>82.010000000000105</v>
      </c>
      <c r="Q57" s="15">
        <v>38543.552756899982</v>
      </c>
      <c r="R57" s="15">
        <v>0</v>
      </c>
      <c r="S57" s="15">
        <v>2774.05</v>
      </c>
      <c r="T57" s="15">
        <v>9193.8300000000745</v>
      </c>
      <c r="U57" s="15">
        <v>80063.96440676949</v>
      </c>
      <c r="V57" s="15">
        <v>0</v>
      </c>
      <c r="W57" s="15">
        <v>0</v>
      </c>
      <c r="X57" s="15">
        <v>-118716.28331905407</v>
      </c>
      <c r="Y57" s="16">
        <v>-67.301595935658938</v>
      </c>
      <c r="Z57" s="52">
        <f t="shared" si="8"/>
        <v>1692111.9650280534</v>
      </c>
      <c r="AA57" s="17"/>
      <c r="AB57" s="38">
        <v>1810895.5499430432</v>
      </c>
      <c r="AC57" s="18">
        <f t="shared" si="9"/>
        <v>0.93440616444238001</v>
      </c>
      <c r="AD57" s="17"/>
      <c r="AE57" s="50">
        <v>536359.12</v>
      </c>
      <c r="AF57" s="50">
        <v>1233.6300000000001</v>
      </c>
      <c r="AG57" s="50">
        <v>0</v>
      </c>
      <c r="AH57" s="50">
        <v>17235.010048661738</v>
      </c>
      <c r="AI57" s="50">
        <v>8115</v>
      </c>
      <c r="AJ57" s="50">
        <v>400</v>
      </c>
      <c r="AK57" s="14">
        <f t="shared" si="10"/>
        <v>563342.76004866173</v>
      </c>
      <c r="AL57" s="21"/>
      <c r="AM57" s="14">
        <f t="shared" si="11"/>
        <v>2255454.725076715</v>
      </c>
      <c r="AO57" s="16">
        <v>0</v>
      </c>
      <c r="AP57" s="16">
        <v>0</v>
      </c>
      <c r="AQ57" s="16">
        <f t="shared" si="5"/>
        <v>0</v>
      </c>
      <c r="AR57" s="21"/>
      <c r="AS57" s="14">
        <f t="shared" si="6"/>
        <v>2255454.725076715</v>
      </c>
    </row>
    <row r="58" spans="1:45" x14ac:dyDescent="0.25">
      <c r="A58" s="11" t="s">
        <v>64</v>
      </c>
      <c r="B58" s="52">
        <v>23145804.607469983</v>
      </c>
      <c r="C58" s="13"/>
      <c r="D58" s="15">
        <v>26811.579493993355</v>
      </c>
      <c r="E58" s="15">
        <v>204932</v>
      </c>
      <c r="F58" s="15">
        <v>312495.03999999998</v>
      </c>
      <c r="G58" s="15">
        <v>-16224.58</v>
      </c>
      <c r="H58" s="15">
        <v>-114677</v>
      </c>
      <c r="I58" s="15">
        <v>0</v>
      </c>
      <c r="J58" s="15">
        <v>-543947.74280000001</v>
      </c>
      <c r="K58" s="12">
        <f t="shared" si="7"/>
        <v>-130610.70330600662</v>
      </c>
      <c r="L58" s="13"/>
      <c r="M58" s="52">
        <v>23015193.904163975</v>
      </c>
      <c r="N58" s="15">
        <v>0</v>
      </c>
      <c r="O58" s="15">
        <v>-29205.88</v>
      </c>
      <c r="P58" s="15">
        <v>665.85050600664908</v>
      </c>
      <c r="Q58" s="15">
        <v>18667.560000000012</v>
      </c>
      <c r="R58" s="15">
        <v>114677</v>
      </c>
      <c r="S58" s="15">
        <v>96112.58</v>
      </c>
      <c r="T58" s="15">
        <v>1736956.5799999982</v>
      </c>
      <c r="U58" s="15">
        <v>0</v>
      </c>
      <c r="V58" s="15">
        <v>12000.665606522491</v>
      </c>
      <c r="W58" s="15">
        <v>23527.087908557933</v>
      </c>
      <c r="X58" s="15">
        <v>-1868438.4060628908</v>
      </c>
      <c r="Y58" s="16">
        <v>-919.53819029593558</v>
      </c>
      <c r="Z58" s="52">
        <f t="shared" si="8"/>
        <v>23119237.403931871</v>
      </c>
      <c r="AA58" s="17"/>
      <c r="AB58" s="38">
        <v>32123068.038011253</v>
      </c>
      <c r="AC58" s="18">
        <f t="shared" si="9"/>
        <v>0.71970826001348498</v>
      </c>
      <c r="AD58" s="17"/>
      <c r="AE58" s="50">
        <v>16224.58</v>
      </c>
      <c r="AF58" s="50">
        <v>37.32</v>
      </c>
      <c r="AG58" s="50">
        <v>573153.63203999994</v>
      </c>
      <c r="AH58" s="50">
        <v>305727.95899044641</v>
      </c>
      <c r="AI58" s="50">
        <v>36691</v>
      </c>
      <c r="AJ58" s="50">
        <v>12890</v>
      </c>
      <c r="AK58" s="14">
        <f t="shared" si="10"/>
        <v>944724.49103044637</v>
      </c>
      <c r="AL58" s="21"/>
      <c r="AM58" s="14">
        <f t="shared" si="11"/>
        <v>24063961.894962318</v>
      </c>
      <c r="AO58" s="16">
        <v>0</v>
      </c>
      <c r="AP58" s="16">
        <v>0</v>
      </c>
      <c r="AQ58" s="16">
        <f t="shared" si="5"/>
        <v>0</v>
      </c>
      <c r="AR58" s="21"/>
      <c r="AS58" s="14">
        <f t="shared" si="6"/>
        <v>24063961.894962318</v>
      </c>
    </row>
    <row r="59" spans="1:45" x14ac:dyDescent="0.25">
      <c r="A59" s="11" t="s">
        <v>65</v>
      </c>
      <c r="B59" s="52">
        <v>4004125.2859777897</v>
      </c>
      <c r="C59" s="13"/>
      <c r="D59" s="15">
        <v>1023.872132183908</v>
      </c>
      <c r="E59" s="15">
        <v>16642</v>
      </c>
      <c r="F59" s="15">
        <v>66289.679999999993</v>
      </c>
      <c r="G59" s="15">
        <v>-229698.11000000002</v>
      </c>
      <c r="H59" s="15">
        <v>-19861</v>
      </c>
      <c r="I59" s="15">
        <v>0</v>
      </c>
      <c r="J59" s="15">
        <v>-61206.7846125</v>
      </c>
      <c r="K59" s="12">
        <f t="shared" si="7"/>
        <v>-226810.34248031612</v>
      </c>
      <c r="L59" s="13"/>
      <c r="M59" s="52">
        <v>3777314.9434974734</v>
      </c>
      <c r="N59" s="15">
        <v>0</v>
      </c>
      <c r="O59" s="15">
        <v>28480.04</v>
      </c>
      <c r="P59" s="15">
        <v>100.04786781609232</v>
      </c>
      <c r="Q59" s="15">
        <v>141077.83758600036</v>
      </c>
      <c r="R59" s="15">
        <v>19861</v>
      </c>
      <c r="S59" s="15">
        <v>7397.46</v>
      </c>
      <c r="T59" s="15">
        <v>176767.45000000019</v>
      </c>
      <c r="U59" s="15">
        <v>0</v>
      </c>
      <c r="V59" s="15">
        <v>0</v>
      </c>
      <c r="W59" s="15">
        <v>3472.6243454480036</v>
      </c>
      <c r="X59" s="15">
        <v>-358244.44205061271</v>
      </c>
      <c r="Y59" s="16">
        <v>-150.98408192624004</v>
      </c>
      <c r="Z59" s="52">
        <f t="shared" si="8"/>
        <v>3796075.9771641991</v>
      </c>
      <c r="AA59" s="17"/>
      <c r="AB59" s="38">
        <v>4741400.5742165791</v>
      </c>
      <c r="AC59" s="18">
        <f t="shared" si="9"/>
        <v>0.8006233427749192</v>
      </c>
      <c r="AD59" s="17"/>
      <c r="AE59" s="50">
        <v>229698.11000000002</v>
      </c>
      <c r="AF59" s="50">
        <v>528.30999999999995</v>
      </c>
      <c r="AG59" s="50">
        <v>32726.740218750001</v>
      </c>
      <c r="AH59" s="50">
        <v>45125.78682073822</v>
      </c>
      <c r="AI59" s="50">
        <v>6919</v>
      </c>
      <c r="AJ59" s="50">
        <v>6280</v>
      </c>
      <c r="AK59" s="14">
        <f t="shared" si="10"/>
        <v>321277.94703948824</v>
      </c>
      <c r="AL59" s="21"/>
      <c r="AM59" s="14">
        <f t="shared" si="11"/>
        <v>4117353.9242036873</v>
      </c>
      <c r="AO59" s="16">
        <v>0</v>
      </c>
      <c r="AP59" s="16">
        <v>0</v>
      </c>
      <c r="AQ59" s="16">
        <f t="shared" si="5"/>
        <v>0</v>
      </c>
      <c r="AR59" s="21"/>
      <c r="AS59" s="14">
        <f t="shared" si="6"/>
        <v>4117353.9242036873</v>
      </c>
    </row>
    <row r="60" spans="1:45" x14ac:dyDescent="0.25">
      <c r="A60" s="11" t="s">
        <v>66</v>
      </c>
      <c r="B60" s="52">
        <v>40019287.274979882</v>
      </c>
      <c r="C60" s="13"/>
      <c r="D60" s="15">
        <v>53749.699286983538</v>
      </c>
      <c r="E60" s="15">
        <v>205304</v>
      </c>
      <c r="F60" s="15">
        <v>540054.46</v>
      </c>
      <c r="G60" s="15">
        <v>-1624079.0899999999</v>
      </c>
      <c r="H60" s="15">
        <v>0</v>
      </c>
      <c r="I60" s="15">
        <v>-201238</v>
      </c>
      <c r="J60" s="15">
        <v>-804479.41497000004</v>
      </c>
      <c r="K60" s="12">
        <f t="shared" si="7"/>
        <v>-1830688.3456830163</v>
      </c>
      <c r="L60" s="13"/>
      <c r="M60" s="52">
        <v>38188598.929296866</v>
      </c>
      <c r="N60" s="15">
        <v>0</v>
      </c>
      <c r="O60" s="15">
        <v>-21323.29</v>
      </c>
      <c r="P60" s="15">
        <v>3612.6907130164618</v>
      </c>
      <c r="Q60" s="15">
        <v>-504894.11486448994</v>
      </c>
      <c r="R60" s="15">
        <v>201238</v>
      </c>
      <c r="S60" s="15">
        <v>408927.2</v>
      </c>
      <c r="T60" s="15">
        <v>1195772.1000000015</v>
      </c>
      <c r="U60" s="15">
        <v>0</v>
      </c>
      <c r="V60" s="15">
        <v>51918.654808937674</v>
      </c>
      <c r="W60" s="15">
        <v>38110.080371221353</v>
      </c>
      <c r="X60" s="15">
        <v>-2958112.8879343169</v>
      </c>
      <c r="Y60" s="16">
        <v>-1455.8134551483026</v>
      </c>
      <c r="Z60" s="52">
        <f t="shared" si="8"/>
        <v>36602391.548936091</v>
      </c>
      <c r="AA60" s="17"/>
      <c r="AB60" s="38">
        <v>52034179.047442399</v>
      </c>
      <c r="AC60" s="18">
        <f t="shared" si="9"/>
        <v>0.70342978824675406</v>
      </c>
      <c r="AD60" s="17"/>
      <c r="AE60" s="50">
        <v>1624079.0899999999</v>
      </c>
      <c r="AF60" s="50">
        <v>3735.38</v>
      </c>
      <c r="AG60" s="50">
        <v>825802.70529787231</v>
      </c>
      <c r="AH60" s="50">
        <v>495229.88710460986</v>
      </c>
      <c r="AI60" s="50">
        <v>22732</v>
      </c>
      <c r="AJ60" s="50">
        <v>0</v>
      </c>
      <c r="AK60" s="14">
        <f t="shared" si="10"/>
        <v>2971579.0624024821</v>
      </c>
      <c r="AL60" s="21"/>
      <c r="AM60" s="14">
        <f t="shared" si="11"/>
        <v>39573970.611338571</v>
      </c>
      <c r="AO60" s="16">
        <v>0</v>
      </c>
      <c r="AP60" s="16">
        <v>0</v>
      </c>
      <c r="AQ60" s="16">
        <f t="shared" si="5"/>
        <v>0</v>
      </c>
      <c r="AR60" s="21"/>
      <c r="AS60" s="14">
        <f t="shared" si="6"/>
        <v>39573970.611338571</v>
      </c>
    </row>
    <row r="61" spans="1:45" x14ac:dyDescent="0.25">
      <c r="A61" s="11" t="s">
        <v>67</v>
      </c>
      <c r="B61" s="52">
        <v>12465928.484770522</v>
      </c>
      <c r="C61" s="13"/>
      <c r="D61" s="15">
        <v>10207.499251126632</v>
      </c>
      <c r="E61" s="15">
        <v>48556</v>
      </c>
      <c r="F61" s="15">
        <v>163198.85999999999</v>
      </c>
      <c r="G61" s="15">
        <v>-607160.03999999992</v>
      </c>
      <c r="H61" s="15">
        <v>-61382</v>
      </c>
      <c r="I61" s="15">
        <v>0</v>
      </c>
      <c r="J61" s="15">
        <v>0</v>
      </c>
      <c r="K61" s="12">
        <f t="shared" si="7"/>
        <v>-446579.68074887327</v>
      </c>
      <c r="L61" s="13"/>
      <c r="M61" s="52">
        <v>12019348.804021649</v>
      </c>
      <c r="N61" s="15">
        <v>0</v>
      </c>
      <c r="O61" s="15">
        <v>-273510.89</v>
      </c>
      <c r="P61" s="15">
        <v>509.07074887336603</v>
      </c>
      <c r="Q61" s="15">
        <v>60979.248597999984</v>
      </c>
      <c r="R61" s="15">
        <v>61382</v>
      </c>
      <c r="S61" s="15">
        <v>38836.660000000003</v>
      </c>
      <c r="T61" s="15">
        <v>420020.27999999933</v>
      </c>
      <c r="U61" s="15">
        <v>0</v>
      </c>
      <c r="V61" s="15">
        <v>53700.216274437073</v>
      </c>
      <c r="W61" s="15">
        <v>12526.140040473654</v>
      </c>
      <c r="X61" s="15">
        <v>-926704.19317824463</v>
      </c>
      <c r="Y61" s="16">
        <v>-456.07063843778394</v>
      </c>
      <c r="Z61" s="52">
        <f t="shared" si="8"/>
        <v>11466631.265866749</v>
      </c>
      <c r="AA61" s="17"/>
      <c r="AB61" s="38">
        <v>17102756.207555462</v>
      </c>
      <c r="AC61" s="18">
        <f t="shared" si="9"/>
        <v>0.67045516679943962</v>
      </c>
      <c r="AD61" s="17"/>
      <c r="AE61" s="50">
        <v>607160.03999999992</v>
      </c>
      <c r="AF61" s="50">
        <v>1396.47</v>
      </c>
      <c r="AG61" s="50">
        <v>273510.89749999996</v>
      </c>
      <c r="AH61" s="50">
        <v>162773.70337913823</v>
      </c>
      <c r="AI61" s="50">
        <v>9364</v>
      </c>
      <c r="AJ61" s="50">
        <v>0</v>
      </c>
      <c r="AK61" s="14">
        <f t="shared" si="10"/>
        <v>1054205.1108791381</v>
      </c>
      <c r="AL61" s="21"/>
      <c r="AM61" s="14">
        <f t="shared" si="11"/>
        <v>12520836.376745887</v>
      </c>
      <c r="AO61" s="16">
        <v>0</v>
      </c>
      <c r="AP61" s="16">
        <v>0</v>
      </c>
      <c r="AQ61" s="16">
        <f t="shared" si="5"/>
        <v>0</v>
      </c>
      <c r="AR61" s="21"/>
      <c r="AS61" s="14">
        <f t="shared" si="6"/>
        <v>12520836.376745887</v>
      </c>
    </row>
    <row r="62" spans="1:45" x14ac:dyDescent="0.25">
      <c r="A62" s="11" t="s">
        <v>68</v>
      </c>
      <c r="B62" s="52">
        <v>5249858.5565837612</v>
      </c>
      <c r="C62" s="13"/>
      <c r="D62" s="15">
        <v>1601.9206047164212</v>
      </c>
      <c r="E62" s="15">
        <v>15788</v>
      </c>
      <c r="F62" s="15">
        <v>78017.53</v>
      </c>
      <c r="G62" s="15">
        <v>-138089.07</v>
      </c>
      <c r="H62" s="15">
        <v>-25770</v>
      </c>
      <c r="I62" s="15">
        <v>0</v>
      </c>
      <c r="J62" s="15">
        <v>0</v>
      </c>
      <c r="K62" s="12">
        <f t="shared" si="7"/>
        <v>-68451.619395283589</v>
      </c>
      <c r="L62" s="13"/>
      <c r="M62" s="52">
        <v>5181406.9371884773</v>
      </c>
      <c r="N62" s="15">
        <v>0</v>
      </c>
      <c r="O62" s="15">
        <v>0</v>
      </c>
      <c r="P62" s="15">
        <v>111.79939528357886</v>
      </c>
      <c r="Q62" s="15">
        <v>19577.523388000063</v>
      </c>
      <c r="R62" s="15">
        <v>25770</v>
      </c>
      <c r="S62" s="15">
        <v>44711.11</v>
      </c>
      <c r="T62" s="15">
        <v>256530.68999999948</v>
      </c>
      <c r="U62" s="15">
        <v>0</v>
      </c>
      <c r="V62" s="15">
        <v>0</v>
      </c>
      <c r="W62" s="15">
        <v>0</v>
      </c>
      <c r="X62" s="15">
        <v>-388043.20580569562</v>
      </c>
      <c r="Y62" s="16">
        <v>-204.43139490080674</v>
      </c>
      <c r="Z62" s="52">
        <f t="shared" si="8"/>
        <v>5139860.4227711642</v>
      </c>
      <c r="AA62" s="17"/>
      <c r="AB62" s="38">
        <v>5135790.1557284482</v>
      </c>
      <c r="AC62" s="18">
        <f t="shared" si="9"/>
        <v>1.0007925298579763</v>
      </c>
      <c r="AD62" s="17"/>
      <c r="AE62" s="50">
        <v>138089.07</v>
      </c>
      <c r="AF62" s="50">
        <v>317.60000000000002</v>
      </c>
      <c r="AG62" s="50">
        <v>0</v>
      </c>
      <c r="AH62" s="50">
        <v>48879.348643041194</v>
      </c>
      <c r="AI62" s="50">
        <v>4930</v>
      </c>
      <c r="AJ62" s="50">
        <v>9456</v>
      </c>
      <c r="AK62" s="14">
        <f t="shared" si="10"/>
        <v>201672.0186430412</v>
      </c>
      <c r="AL62" s="21"/>
      <c r="AM62" s="14">
        <f t="shared" si="11"/>
        <v>5341532.4414142054</v>
      </c>
      <c r="AO62" s="16">
        <v>0</v>
      </c>
      <c r="AP62" s="16">
        <v>0</v>
      </c>
      <c r="AQ62" s="16">
        <f t="shared" ref="AQ62" si="12">SUM(AO62:AP62)</f>
        <v>0</v>
      </c>
      <c r="AR62" s="21"/>
      <c r="AS62" s="14">
        <f t="shared" ref="AS62" si="13">AM62+AQ62</f>
        <v>5341532.4414142054</v>
      </c>
    </row>
    <row r="63" spans="1:45" s="30" customFormat="1" ht="18" customHeight="1" thickBot="1" x14ac:dyDescent="0.3">
      <c r="A63" s="23" t="s">
        <v>69</v>
      </c>
      <c r="B63" s="53">
        <f>SUM(B5:B62)</f>
        <v>2030725754.059593</v>
      </c>
      <c r="C63" s="25"/>
      <c r="D63" s="24">
        <f t="shared" ref="D63:K63" si="14">SUM(D5:D62)</f>
        <v>2754612.8208637363</v>
      </c>
      <c r="E63" s="24">
        <f t="shared" si="14"/>
        <v>10907514</v>
      </c>
      <c r="F63" s="24">
        <f t="shared" ref="F63" si="15">SUM(F5:F62)</f>
        <v>25299999.999999996</v>
      </c>
      <c r="G63" s="24">
        <f t="shared" si="14"/>
        <v>-43010938.06139268</v>
      </c>
      <c r="H63" s="24">
        <f t="shared" si="14"/>
        <v>-8787706</v>
      </c>
      <c r="I63" s="24">
        <f t="shared" si="14"/>
        <v>-1212294</v>
      </c>
      <c r="J63" s="24">
        <f t="shared" si="14"/>
        <v>-56463956.516819172</v>
      </c>
      <c r="K63" s="24">
        <f t="shared" si="14"/>
        <v>-70512767.75734812</v>
      </c>
      <c r="L63" s="25"/>
      <c r="M63" s="27">
        <f t="shared" ref="M63:Z63" si="16">SUM(M5:M62)</f>
        <v>1960212986.3022442</v>
      </c>
      <c r="N63" s="27">
        <f t="shared" si="16"/>
        <v>0</v>
      </c>
      <c r="O63" s="27">
        <f t="shared" si="16"/>
        <v>784583.70000000054</v>
      </c>
      <c r="P63" s="27">
        <f t="shared" si="16"/>
        <v>157163.41193888639</v>
      </c>
      <c r="Q63" s="27">
        <f t="shared" si="16"/>
        <v>28936779.893153846</v>
      </c>
      <c r="R63" s="27">
        <f t="shared" si="16"/>
        <v>10000000</v>
      </c>
      <c r="S63" s="27">
        <f t="shared" ref="S63:T63" si="17">SUM(S5:S62)</f>
        <v>9223000.0100000016</v>
      </c>
      <c r="T63" s="27">
        <f t="shared" si="17"/>
        <v>104343804.92000002</v>
      </c>
      <c r="U63" s="27">
        <f t="shared" ref="U63:X63" si="18">SUM(U5:U62)</f>
        <v>1004667.1806764824</v>
      </c>
      <c r="V63" s="27">
        <f t="shared" si="18"/>
        <v>1896703.9096617587</v>
      </c>
      <c r="W63" s="27">
        <f t="shared" si="18"/>
        <v>1896703.9096617592</v>
      </c>
      <c r="X63" s="27">
        <f t="shared" si="18"/>
        <v>-167831000</v>
      </c>
      <c r="Y63" s="27">
        <f t="shared" si="16"/>
        <v>-3.9705128074274398E-11</v>
      </c>
      <c r="Z63" s="53">
        <f t="shared" si="16"/>
        <v>1950625393.2373376</v>
      </c>
      <c r="AA63" s="17"/>
      <c r="AB63" s="27">
        <f>SUM(AB5:AB62)</f>
        <v>2626768920.9784584</v>
      </c>
      <c r="AC63" s="28">
        <f t="shared" si="9"/>
        <v>0.74259497196682966</v>
      </c>
      <c r="AD63" s="17"/>
      <c r="AE63" s="51">
        <f t="shared" ref="AE63:AM63" si="19">SUM(AE5:AE62)</f>
        <v>43010938.06139268</v>
      </c>
      <c r="AF63" s="51">
        <f t="shared" si="19"/>
        <v>98925.169999999984</v>
      </c>
      <c r="AG63" s="51">
        <f t="shared" si="19"/>
        <v>55679372.919328831</v>
      </c>
      <c r="AH63" s="51">
        <f t="shared" si="19"/>
        <v>25000000.000000007</v>
      </c>
      <c r="AI63" s="51">
        <f t="shared" si="19"/>
        <v>2929000</v>
      </c>
      <c r="AJ63" s="51">
        <f t="shared" si="19"/>
        <v>943840</v>
      </c>
      <c r="AK63" s="51">
        <f t="shared" si="19"/>
        <v>127662076.15072152</v>
      </c>
      <c r="AL63" s="51"/>
      <c r="AM63" s="51">
        <f t="shared" si="19"/>
        <v>2078287469.3880584</v>
      </c>
      <c r="AO63" s="29">
        <f>SUM(AO5:AO62)</f>
        <v>0</v>
      </c>
      <c r="AP63" s="29">
        <f>SUM(AP5:AP62)</f>
        <v>0</v>
      </c>
      <c r="AQ63" s="26">
        <f>SUM(AQ5:AQ62)</f>
        <v>0</v>
      </c>
      <c r="AR63" s="31"/>
      <c r="AS63" s="26">
        <f>SUM(AS5:AS62)</f>
        <v>2078287469.3880584</v>
      </c>
    </row>
    <row r="64" spans="1:45" x14ac:dyDescent="0.25">
      <c r="B64" s="32"/>
      <c r="S64" s="34"/>
      <c r="T64" s="34"/>
      <c r="Y64" s="34"/>
      <c r="AS64" s="21"/>
    </row>
    <row r="65" spans="2:20" x14ac:dyDescent="0.25">
      <c r="B65" s="32"/>
      <c r="S65" s="34"/>
      <c r="T65" s="34"/>
    </row>
    <row r="66" spans="2:20" x14ac:dyDescent="0.25">
      <c r="B66" s="54"/>
      <c r="S66" s="34"/>
      <c r="T66" s="34"/>
    </row>
    <row r="67" spans="2:20" x14ac:dyDescent="0.25">
      <c r="B67" s="32"/>
    </row>
    <row r="68" spans="2:20" x14ac:dyDescent="0.25">
      <c r="B68" s="32"/>
    </row>
    <row r="69" spans="2:20" x14ac:dyDescent="0.25">
      <c r="B69" s="32"/>
    </row>
    <row r="70" spans="2:20" x14ac:dyDescent="0.25">
      <c r="B70" s="32"/>
    </row>
    <row r="71" spans="2:20" x14ac:dyDescent="0.25">
      <c r="B71" s="32"/>
    </row>
    <row r="72" spans="2:20" x14ac:dyDescent="0.25">
      <c r="B72" s="32"/>
    </row>
    <row r="73" spans="2:20" x14ac:dyDescent="0.25">
      <c r="B73" s="32"/>
    </row>
    <row r="74" spans="2:20" x14ac:dyDescent="0.25">
      <c r="B74" s="32"/>
    </row>
    <row r="75" spans="2:20" x14ac:dyDescent="0.25">
      <c r="B75" s="32"/>
    </row>
    <row r="76" spans="2:20" x14ac:dyDescent="0.25">
      <c r="B76" s="32"/>
    </row>
    <row r="77" spans="2:20" x14ac:dyDescent="0.25">
      <c r="B77" s="32"/>
    </row>
    <row r="78" spans="2:20" x14ac:dyDescent="0.25">
      <c r="B78" s="32"/>
    </row>
    <row r="79" spans="2:20" x14ac:dyDescent="0.25">
      <c r="B79" s="32"/>
    </row>
    <row r="80" spans="2:20" x14ac:dyDescent="0.25">
      <c r="B80" s="32"/>
    </row>
    <row r="81" spans="2:2" x14ac:dyDescent="0.25">
      <c r="B81" s="32"/>
    </row>
    <row r="82" spans="2:2" x14ac:dyDescent="0.25">
      <c r="B82" s="32"/>
    </row>
    <row r="83" spans="2:2" x14ac:dyDescent="0.25">
      <c r="B83" s="32"/>
    </row>
    <row r="84" spans="2:2" x14ac:dyDescent="0.25">
      <c r="B84" s="32"/>
    </row>
    <row r="85" spans="2:2" x14ac:dyDescent="0.25">
      <c r="B85" s="32"/>
    </row>
    <row r="86" spans="2:2" x14ac:dyDescent="0.25">
      <c r="B86" s="32"/>
    </row>
    <row r="87" spans="2:2" x14ac:dyDescent="0.25">
      <c r="B87" s="32"/>
    </row>
    <row r="88" spans="2:2" x14ac:dyDescent="0.25">
      <c r="B88" s="32"/>
    </row>
    <row r="89" spans="2:2" x14ac:dyDescent="0.25">
      <c r="B89" s="32"/>
    </row>
    <row r="90" spans="2:2" x14ac:dyDescent="0.25">
      <c r="B90" s="32"/>
    </row>
    <row r="91" spans="2:2" x14ac:dyDescent="0.25">
      <c r="B91" s="32"/>
    </row>
    <row r="92" spans="2:2" x14ac:dyDescent="0.25">
      <c r="B92" s="32"/>
    </row>
    <row r="93" spans="2:2" x14ac:dyDescent="0.25">
      <c r="B93" s="32"/>
    </row>
    <row r="94" spans="2:2" x14ac:dyDescent="0.25">
      <c r="B94" s="32"/>
    </row>
    <row r="95" spans="2:2" x14ac:dyDescent="0.25">
      <c r="B95" s="32"/>
    </row>
    <row r="96" spans="2:2" x14ac:dyDescent="0.25">
      <c r="B96" s="32"/>
    </row>
    <row r="97" spans="2:2" x14ac:dyDescent="0.25">
      <c r="B97" s="32"/>
    </row>
    <row r="98" spans="2:2" x14ac:dyDescent="0.25">
      <c r="B98" s="32"/>
    </row>
    <row r="99" spans="2:2" x14ac:dyDescent="0.25">
      <c r="B99" s="32"/>
    </row>
    <row r="100" spans="2:2" x14ac:dyDescent="0.25">
      <c r="B100" s="32"/>
    </row>
    <row r="101" spans="2:2" x14ac:dyDescent="0.25">
      <c r="B101" s="32"/>
    </row>
    <row r="102" spans="2:2" x14ac:dyDescent="0.25">
      <c r="B102" s="32"/>
    </row>
    <row r="103" spans="2:2" x14ac:dyDescent="0.25">
      <c r="B103" s="32"/>
    </row>
    <row r="104" spans="2:2" x14ac:dyDescent="0.25">
      <c r="B104" s="32"/>
    </row>
    <row r="105" spans="2:2" x14ac:dyDescent="0.25">
      <c r="B105" s="32"/>
    </row>
    <row r="106" spans="2:2" x14ac:dyDescent="0.25">
      <c r="B106" s="32"/>
    </row>
    <row r="107" spans="2:2" x14ac:dyDescent="0.25">
      <c r="B107" s="32"/>
    </row>
    <row r="108" spans="2:2" x14ac:dyDescent="0.25">
      <c r="B108" s="32"/>
    </row>
    <row r="109" spans="2:2" x14ac:dyDescent="0.25">
      <c r="B109" s="32"/>
    </row>
    <row r="110" spans="2:2" x14ac:dyDescent="0.25">
      <c r="B110" s="32"/>
    </row>
    <row r="111" spans="2:2" x14ac:dyDescent="0.25">
      <c r="B111" s="32"/>
    </row>
    <row r="112" spans="2:2" x14ac:dyDescent="0.25">
      <c r="B112" s="32"/>
    </row>
    <row r="113" spans="2:2" x14ac:dyDescent="0.25">
      <c r="B113" s="32"/>
    </row>
    <row r="114" spans="2:2" x14ac:dyDescent="0.25">
      <c r="B114" s="32"/>
    </row>
    <row r="115" spans="2:2" x14ac:dyDescent="0.25">
      <c r="B115" s="32"/>
    </row>
    <row r="116" spans="2:2" x14ac:dyDescent="0.25">
      <c r="B116" s="32"/>
    </row>
    <row r="117" spans="2:2" x14ac:dyDescent="0.25">
      <c r="B117" s="32"/>
    </row>
    <row r="118" spans="2:2" x14ac:dyDescent="0.25">
      <c r="B118" s="32"/>
    </row>
    <row r="119" spans="2:2" x14ac:dyDescent="0.25">
      <c r="B119" s="32"/>
    </row>
    <row r="120" spans="2:2" x14ac:dyDescent="0.25">
      <c r="B120" s="32"/>
    </row>
    <row r="121" spans="2:2" x14ac:dyDescent="0.25">
      <c r="B121" s="32"/>
    </row>
    <row r="122" spans="2:2" x14ac:dyDescent="0.25">
      <c r="B122" s="32"/>
    </row>
    <row r="123" spans="2:2" x14ac:dyDescent="0.25">
      <c r="B123" s="32"/>
    </row>
    <row r="124" spans="2:2" x14ac:dyDescent="0.25">
      <c r="B124" s="32"/>
    </row>
    <row r="125" spans="2:2" x14ac:dyDescent="0.25">
      <c r="B125" s="32"/>
    </row>
    <row r="126" spans="2:2" x14ac:dyDescent="0.25">
      <c r="B126" s="32"/>
    </row>
    <row r="127" spans="2:2" x14ac:dyDescent="0.25">
      <c r="B127" s="32"/>
    </row>
    <row r="128" spans="2:2" x14ac:dyDescent="0.25">
      <c r="B128" s="32"/>
    </row>
    <row r="129" spans="2:2" x14ac:dyDescent="0.25">
      <c r="B129" s="32"/>
    </row>
    <row r="130" spans="2:2" x14ac:dyDescent="0.25">
      <c r="B130" s="32"/>
    </row>
    <row r="131" spans="2:2" x14ac:dyDescent="0.25">
      <c r="B131" s="32"/>
    </row>
    <row r="132" spans="2:2" x14ac:dyDescent="0.25">
      <c r="B132" s="32"/>
    </row>
    <row r="133" spans="2:2" x14ac:dyDescent="0.25">
      <c r="B133" s="32"/>
    </row>
    <row r="134" spans="2:2" x14ac:dyDescent="0.25">
      <c r="B134" s="32"/>
    </row>
    <row r="135" spans="2:2" x14ac:dyDescent="0.25">
      <c r="B135" s="32"/>
    </row>
    <row r="136" spans="2:2" x14ac:dyDescent="0.25">
      <c r="B136" s="32"/>
    </row>
    <row r="137" spans="2:2" x14ac:dyDescent="0.25">
      <c r="B137" s="32"/>
    </row>
    <row r="138" spans="2:2" x14ac:dyDescent="0.25">
      <c r="B138" s="32"/>
    </row>
    <row r="139" spans="2:2" x14ac:dyDescent="0.25">
      <c r="B139" s="32"/>
    </row>
    <row r="140" spans="2:2" x14ac:dyDescent="0.25">
      <c r="B140" s="32"/>
    </row>
    <row r="141" spans="2:2" x14ac:dyDescent="0.25">
      <c r="B141" s="32"/>
    </row>
    <row r="142" spans="2:2" x14ac:dyDescent="0.25">
      <c r="B142" s="32"/>
    </row>
    <row r="143" spans="2:2" x14ac:dyDescent="0.25">
      <c r="B143" s="32"/>
    </row>
    <row r="144" spans="2:2" x14ac:dyDescent="0.25">
      <c r="B144" s="32"/>
    </row>
    <row r="145" spans="2:2" x14ac:dyDescent="0.25">
      <c r="B145" s="32"/>
    </row>
    <row r="146" spans="2:2" x14ac:dyDescent="0.25">
      <c r="B146" s="32"/>
    </row>
    <row r="147" spans="2:2" x14ac:dyDescent="0.25">
      <c r="B147" s="32"/>
    </row>
    <row r="148" spans="2:2" x14ac:dyDescent="0.25">
      <c r="B148" s="32"/>
    </row>
    <row r="149" spans="2:2" x14ac:dyDescent="0.25">
      <c r="B149" s="32"/>
    </row>
    <row r="150" spans="2:2" x14ac:dyDescent="0.25">
      <c r="B150" s="32"/>
    </row>
    <row r="151" spans="2:2" x14ac:dyDescent="0.25">
      <c r="B151" s="32"/>
    </row>
    <row r="152" spans="2:2" x14ac:dyDescent="0.25">
      <c r="B152" s="32"/>
    </row>
    <row r="153" spans="2:2" x14ac:dyDescent="0.25">
      <c r="B153" s="32"/>
    </row>
    <row r="154" spans="2:2" x14ac:dyDescent="0.25">
      <c r="B154" s="32"/>
    </row>
    <row r="155" spans="2:2" x14ac:dyDescent="0.25">
      <c r="B155" s="32"/>
    </row>
    <row r="156" spans="2:2" x14ac:dyDescent="0.25">
      <c r="B156" s="32"/>
    </row>
    <row r="157" spans="2:2" x14ac:dyDescent="0.25">
      <c r="B157" s="32"/>
    </row>
    <row r="158" spans="2:2" x14ac:dyDescent="0.25">
      <c r="B158" s="32"/>
    </row>
    <row r="159" spans="2:2" x14ac:dyDescent="0.25">
      <c r="B159" s="32"/>
    </row>
    <row r="160" spans="2:2" x14ac:dyDescent="0.25">
      <c r="B160" s="32"/>
    </row>
    <row r="161" spans="2:2" x14ac:dyDescent="0.25">
      <c r="B161" s="32"/>
    </row>
    <row r="162" spans="2:2" x14ac:dyDescent="0.25">
      <c r="B162" s="32"/>
    </row>
    <row r="163" spans="2:2" x14ac:dyDescent="0.25">
      <c r="B163" s="32"/>
    </row>
    <row r="164" spans="2:2" x14ac:dyDescent="0.25">
      <c r="B164" s="32"/>
    </row>
    <row r="165" spans="2:2" x14ac:dyDescent="0.25">
      <c r="B165" s="32"/>
    </row>
    <row r="166" spans="2:2" x14ac:dyDescent="0.25">
      <c r="B166" s="32"/>
    </row>
    <row r="167" spans="2:2" x14ac:dyDescent="0.25">
      <c r="B167" s="32"/>
    </row>
    <row r="168" spans="2:2" x14ac:dyDescent="0.25">
      <c r="B168" s="32"/>
    </row>
    <row r="169" spans="2:2" x14ac:dyDescent="0.25">
      <c r="B169" s="32"/>
    </row>
    <row r="170" spans="2:2" x14ac:dyDescent="0.25">
      <c r="B170" s="32"/>
    </row>
    <row r="171" spans="2:2" x14ac:dyDescent="0.25">
      <c r="B171" s="32"/>
    </row>
    <row r="172" spans="2:2" x14ac:dyDescent="0.25">
      <c r="B172" s="32"/>
    </row>
    <row r="173" spans="2:2" x14ac:dyDescent="0.25">
      <c r="B173" s="32"/>
    </row>
    <row r="174" spans="2:2" x14ac:dyDescent="0.25">
      <c r="B174" s="32"/>
    </row>
    <row r="175" spans="2:2" x14ac:dyDescent="0.25">
      <c r="B175" s="32"/>
    </row>
    <row r="176" spans="2:2" x14ac:dyDescent="0.25">
      <c r="B176" s="32"/>
    </row>
    <row r="177" spans="2:2" x14ac:dyDescent="0.25">
      <c r="B177" s="32"/>
    </row>
    <row r="178" spans="2:2" x14ac:dyDescent="0.25">
      <c r="B178" s="32"/>
    </row>
    <row r="179" spans="2:2" x14ac:dyDescent="0.25">
      <c r="B179" s="32"/>
    </row>
    <row r="180" spans="2:2" x14ac:dyDescent="0.25">
      <c r="B180" s="32"/>
    </row>
    <row r="181" spans="2:2" x14ac:dyDescent="0.25">
      <c r="B181" s="32"/>
    </row>
    <row r="182" spans="2:2" x14ac:dyDescent="0.25">
      <c r="B182" s="32"/>
    </row>
    <row r="183" spans="2:2" x14ac:dyDescent="0.25">
      <c r="B183" s="32"/>
    </row>
    <row r="184" spans="2:2" x14ac:dyDescent="0.25">
      <c r="B184" s="32"/>
    </row>
    <row r="185" spans="2:2" x14ac:dyDescent="0.25">
      <c r="B185" s="32"/>
    </row>
    <row r="186" spans="2:2" x14ac:dyDescent="0.25">
      <c r="B186" s="32"/>
    </row>
    <row r="187" spans="2:2" x14ac:dyDescent="0.25">
      <c r="B187" s="32"/>
    </row>
    <row r="188" spans="2:2" x14ac:dyDescent="0.25">
      <c r="B188" s="32"/>
    </row>
    <row r="189" spans="2:2" x14ac:dyDescent="0.25">
      <c r="B189" s="32"/>
    </row>
    <row r="190" spans="2:2" x14ac:dyDescent="0.25">
      <c r="B190" s="32"/>
    </row>
    <row r="191" spans="2:2" x14ac:dyDescent="0.25">
      <c r="B191" s="32"/>
    </row>
    <row r="192" spans="2:2" x14ac:dyDescent="0.25">
      <c r="B192" s="32"/>
    </row>
    <row r="193" spans="2:2" x14ac:dyDescent="0.25">
      <c r="B193" s="32"/>
    </row>
    <row r="194" spans="2:2" x14ac:dyDescent="0.25">
      <c r="B194" s="32"/>
    </row>
    <row r="195" spans="2:2" x14ac:dyDescent="0.25">
      <c r="B195" s="32"/>
    </row>
    <row r="196" spans="2:2" x14ac:dyDescent="0.25">
      <c r="B196" s="32"/>
    </row>
    <row r="197" spans="2:2" x14ac:dyDescent="0.25">
      <c r="B197" s="32"/>
    </row>
    <row r="198" spans="2:2" x14ac:dyDescent="0.25">
      <c r="B198" s="32"/>
    </row>
    <row r="199" spans="2:2" x14ac:dyDescent="0.25">
      <c r="B199" s="32"/>
    </row>
    <row r="200" spans="2:2" x14ac:dyDescent="0.25">
      <c r="B200" s="32"/>
    </row>
    <row r="201" spans="2:2" x14ac:dyDescent="0.25">
      <c r="B201" s="32"/>
    </row>
    <row r="202" spans="2:2" x14ac:dyDescent="0.25">
      <c r="B202" s="32"/>
    </row>
    <row r="203" spans="2:2" x14ac:dyDescent="0.25">
      <c r="B203" s="32"/>
    </row>
    <row r="204" spans="2:2" x14ac:dyDescent="0.25">
      <c r="B204" s="32"/>
    </row>
    <row r="205" spans="2:2" x14ac:dyDescent="0.25">
      <c r="B205" s="32"/>
    </row>
    <row r="206" spans="2:2" x14ac:dyDescent="0.25">
      <c r="B206" s="32"/>
    </row>
    <row r="207" spans="2:2" x14ac:dyDescent="0.25">
      <c r="B207" s="32"/>
    </row>
    <row r="208" spans="2:2" x14ac:dyDescent="0.25">
      <c r="B208" s="32"/>
    </row>
    <row r="209" spans="2:2" x14ac:dyDescent="0.25">
      <c r="B209" s="32"/>
    </row>
    <row r="210" spans="2:2" x14ac:dyDescent="0.25">
      <c r="B210" s="32"/>
    </row>
    <row r="211" spans="2:2" x14ac:dyDescent="0.25">
      <c r="B211" s="32"/>
    </row>
    <row r="212" spans="2:2" x14ac:dyDescent="0.25">
      <c r="B212" s="32"/>
    </row>
    <row r="213" spans="2:2" x14ac:dyDescent="0.25">
      <c r="B213" s="32"/>
    </row>
    <row r="214" spans="2:2" x14ac:dyDescent="0.25">
      <c r="B214" s="32"/>
    </row>
    <row r="215" spans="2:2" x14ac:dyDescent="0.25">
      <c r="B215" s="32"/>
    </row>
    <row r="216" spans="2:2" x14ac:dyDescent="0.25">
      <c r="B216" s="32"/>
    </row>
    <row r="217" spans="2:2" x14ac:dyDescent="0.25">
      <c r="B217" s="32"/>
    </row>
    <row r="218" spans="2:2" x14ac:dyDescent="0.25">
      <c r="B218" s="32"/>
    </row>
    <row r="219" spans="2:2" x14ac:dyDescent="0.25">
      <c r="B219" s="32"/>
    </row>
    <row r="220" spans="2:2" x14ac:dyDescent="0.25">
      <c r="B220" s="32"/>
    </row>
    <row r="221" spans="2:2" x14ac:dyDescent="0.25">
      <c r="B221" s="32"/>
    </row>
    <row r="222" spans="2:2" x14ac:dyDescent="0.25">
      <c r="B222" s="32"/>
    </row>
    <row r="223" spans="2:2" x14ac:dyDescent="0.25">
      <c r="B223" s="32"/>
    </row>
    <row r="224" spans="2:2" x14ac:dyDescent="0.25">
      <c r="B224" s="32"/>
    </row>
    <row r="225" spans="2:2" x14ac:dyDescent="0.25">
      <c r="B225" s="32"/>
    </row>
    <row r="226" spans="2:2" x14ac:dyDescent="0.25">
      <c r="B226" s="32"/>
    </row>
    <row r="227" spans="2:2" x14ac:dyDescent="0.25">
      <c r="B227" s="32"/>
    </row>
    <row r="228" spans="2:2" x14ac:dyDescent="0.25">
      <c r="B228" s="32"/>
    </row>
    <row r="229" spans="2:2" x14ac:dyDescent="0.25">
      <c r="B229" s="32"/>
    </row>
    <row r="230" spans="2:2" x14ac:dyDescent="0.25">
      <c r="B230" s="32"/>
    </row>
    <row r="231" spans="2:2" x14ac:dyDescent="0.25">
      <c r="B231" s="32"/>
    </row>
    <row r="232" spans="2:2" x14ac:dyDescent="0.25">
      <c r="B232" s="32"/>
    </row>
    <row r="233" spans="2:2" x14ac:dyDescent="0.25">
      <c r="B233" s="32"/>
    </row>
    <row r="234" spans="2:2" x14ac:dyDescent="0.25">
      <c r="B234" s="32"/>
    </row>
    <row r="235" spans="2:2" x14ac:dyDescent="0.25">
      <c r="B235" s="32"/>
    </row>
    <row r="236" spans="2:2" x14ac:dyDescent="0.25">
      <c r="B236" s="32"/>
    </row>
    <row r="237" spans="2:2" x14ac:dyDescent="0.25">
      <c r="B237" s="32"/>
    </row>
    <row r="238" spans="2:2" x14ac:dyDescent="0.25">
      <c r="B238" s="32"/>
    </row>
    <row r="239" spans="2:2" x14ac:dyDescent="0.25">
      <c r="B239" s="32"/>
    </row>
    <row r="240" spans="2:2" x14ac:dyDescent="0.25">
      <c r="B240" s="32"/>
    </row>
    <row r="241" spans="2:2" x14ac:dyDescent="0.25">
      <c r="B241" s="32"/>
    </row>
    <row r="242" spans="2:2" x14ac:dyDescent="0.25">
      <c r="B242" s="32"/>
    </row>
    <row r="243" spans="2:2" x14ac:dyDescent="0.25">
      <c r="B243" s="32"/>
    </row>
    <row r="244" spans="2:2" x14ac:dyDescent="0.25">
      <c r="B244" s="32"/>
    </row>
    <row r="245" spans="2:2" x14ac:dyDescent="0.25">
      <c r="B245" s="32"/>
    </row>
    <row r="246" spans="2:2" x14ac:dyDescent="0.25">
      <c r="B246" s="32"/>
    </row>
    <row r="247" spans="2:2" x14ac:dyDescent="0.25">
      <c r="B247" s="32"/>
    </row>
    <row r="248" spans="2:2" x14ac:dyDescent="0.25">
      <c r="B248" s="32"/>
    </row>
    <row r="249" spans="2:2" x14ac:dyDescent="0.25">
      <c r="B249" s="32"/>
    </row>
    <row r="250" spans="2:2" x14ac:dyDescent="0.25">
      <c r="B250" s="32"/>
    </row>
    <row r="251" spans="2:2" x14ac:dyDescent="0.25">
      <c r="B251" s="32"/>
    </row>
    <row r="252" spans="2:2" x14ac:dyDescent="0.25">
      <c r="B252" s="32"/>
    </row>
    <row r="253" spans="2:2" x14ac:dyDescent="0.25">
      <c r="B253" s="32"/>
    </row>
    <row r="254" spans="2:2" x14ac:dyDescent="0.25">
      <c r="B254" s="32"/>
    </row>
    <row r="255" spans="2:2" x14ac:dyDescent="0.25">
      <c r="B255" s="32"/>
    </row>
    <row r="256" spans="2:2" x14ac:dyDescent="0.25">
      <c r="B256" s="32"/>
    </row>
    <row r="257" spans="2:2" x14ac:dyDescent="0.25">
      <c r="B257" s="32"/>
    </row>
    <row r="258" spans="2:2" x14ac:dyDescent="0.25">
      <c r="B258" s="32"/>
    </row>
    <row r="259" spans="2:2" x14ac:dyDescent="0.25">
      <c r="B259" s="32"/>
    </row>
    <row r="260" spans="2:2" x14ac:dyDescent="0.25">
      <c r="B260" s="32"/>
    </row>
    <row r="261" spans="2:2" x14ac:dyDescent="0.25">
      <c r="B261" s="32"/>
    </row>
    <row r="262" spans="2:2" x14ac:dyDescent="0.25">
      <c r="B262" s="32"/>
    </row>
    <row r="263" spans="2:2" x14ac:dyDescent="0.25">
      <c r="B263" s="32"/>
    </row>
    <row r="264" spans="2:2" x14ac:dyDescent="0.25">
      <c r="B264" s="32"/>
    </row>
    <row r="265" spans="2:2" x14ac:dyDescent="0.25">
      <c r="B265" s="32"/>
    </row>
    <row r="266" spans="2:2" x14ac:dyDescent="0.25">
      <c r="B266" s="32"/>
    </row>
    <row r="267" spans="2:2" x14ac:dyDescent="0.25">
      <c r="B267" s="32"/>
    </row>
    <row r="268" spans="2:2" x14ac:dyDescent="0.25">
      <c r="B268" s="32"/>
    </row>
    <row r="269" spans="2:2" x14ac:dyDescent="0.25">
      <c r="B269" s="32"/>
    </row>
    <row r="270" spans="2:2" x14ac:dyDescent="0.25">
      <c r="B270" s="32"/>
    </row>
    <row r="271" spans="2:2" x14ac:dyDescent="0.25">
      <c r="B271" s="32"/>
    </row>
    <row r="272" spans="2:2" x14ac:dyDescent="0.25">
      <c r="B272" s="32"/>
    </row>
  </sheetData>
  <mergeCells count="24">
    <mergeCell ref="AC1:AC3"/>
    <mergeCell ref="AS1:AS3"/>
    <mergeCell ref="AE1:AK1"/>
    <mergeCell ref="AO1:AQ1"/>
    <mergeCell ref="AO2:AO3"/>
    <mergeCell ref="AP2:AP3"/>
    <mergeCell ref="AQ2:AQ3"/>
    <mergeCell ref="AM1:AM3"/>
    <mergeCell ref="AE2:AE3"/>
    <mergeCell ref="AG2:AG3"/>
    <mergeCell ref="AJ2:AJ3"/>
    <mergeCell ref="AK2:AK3"/>
    <mergeCell ref="AF2:AF3"/>
    <mergeCell ref="AI2:AI3"/>
    <mergeCell ref="AH2:AH3"/>
    <mergeCell ref="AB1:AB3"/>
    <mergeCell ref="A1:A4"/>
    <mergeCell ref="B1:B3"/>
    <mergeCell ref="M1:M3"/>
    <mergeCell ref="Z1:Z3"/>
    <mergeCell ref="D1:F2"/>
    <mergeCell ref="G1:K2"/>
    <mergeCell ref="N1:Y1"/>
    <mergeCell ref="U2:W2"/>
  </mergeCells>
  <printOptions horizontalCentered="1"/>
  <pageMargins left="0.2" right="0.2" top="0.75" bottom="0.75" header="0.3" footer="0.3"/>
  <pageSetup scale="32" fitToWidth="2" orientation="landscape" r:id="rId1"/>
  <headerFooter>
    <oddHeader>&amp;L&amp;"Arial,Bold"&amp;14 2020-21 Trial Court Workload Allocation</oddHeader>
    <oddFooter>&amp;L¹ Benefits funding reflects actual cost changes as identified by the court and is fiscally neutral.</oddFooter>
  </headerFooter>
  <colBreaks count="1" manualBreakCount="1">
    <brk id="27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5367-0911-4B93-A4DC-BEC38E49D50D}">
  <sheetPr>
    <tabColor theme="9" tint="0.79998168889431442"/>
  </sheetPr>
  <dimension ref="A1:BQ67"/>
  <sheetViews>
    <sheetView showGridLines="0" view="pageBreakPreview" zoomScaleNormal="100" zoomScaleSheetLayoutView="100" workbookViewId="0">
      <pane xSplit="1" ySplit="4" topLeftCell="B50" activePane="bottomRight" state="frozen"/>
      <selection activeCell="X5" sqref="X5:X62"/>
      <selection pane="topRight" activeCell="X5" sqref="X5:X62"/>
      <selection pane="bottomLeft" activeCell="X5" sqref="X5:X62"/>
      <selection pane="bottomRight" activeCell="X5" sqref="X5:X62"/>
    </sheetView>
  </sheetViews>
  <sheetFormatPr defaultColWidth="9.140625" defaultRowHeight="15" x14ac:dyDescent="0.25"/>
  <cols>
    <col min="1" max="1" width="14.7109375" style="1" bestFit="1" customWidth="1"/>
    <col min="2" max="2" width="1.7109375" style="1" customWidth="1"/>
    <col min="3" max="3" width="14.7109375" style="1" customWidth="1"/>
    <col min="4" max="4" width="17" style="1" customWidth="1"/>
    <col min="5" max="7" width="14.7109375" style="1" customWidth="1"/>
    <col min="8" max="8" width="1.7109375" style="1" customWidth="1"/>
    <col min="9" max="9" width="14.7109375" style="1" customWidth="1"/>
    <col min="10" max="10" width="1.7109375" style="1" customWidth="1"/>
    <col min="11" max="12" width="14.7109375" style="1" customWidth="1"/>
    <col min="13" max="13" width="1.7109375" style="1" customWidth="1"/>
    <col min="14" max="14" width="14.7109375" style="1" customWidth="1"/>
    <col min="15" max="15" width="1.7109375" style="1" customWidth="1"/>
    <col min="16" max="23" width="14.7109375" style="1" customWidth="1"/>
    <col min="24" max="24" width="1.7109375" style="1" customWidth="1"/>
    <col min="25" max="25" width="17.7109375" style="1" bestFit="1" customWidth="1"/>
    <col min="26" max="26" width="17.7109375" style="1" customWidth="1"/>
    <col min="27" max="27" width="15.7109375" style="1" bestFit="1" customWidth="1"/>
    <col min="28" max="28" width="17.140625" style="1" customWidth="1"/>
    <col min="29" max="29" width="12.28515625" style="1" customWidth="1"/>
    <col min="30" max="36" width="14.7109375" style="1" customWidth="1"/>
    <col min="37" max="37" width="17.7109375" style="33" customWidth="1"/>
    <col min="38" max="39" width="15.85546875" style="1" customWidth="1"/>
    <col min="40" max="40" width="15.85546875" style="41" customWidth="1"/>
    <col min="41" max="41" width="14.7109375" style="1" customWidth="1"/>
    <col min="42" max="42" width="15" style="1" bestFit="1" customWidth="1"/>
    <col min="43" max="43" width="1.7109375" style="33" customWidth="1"/>
    <col min="44" max="44" width="15" style="1" bestFit="1" customWidth="1"/>
    <col min="45" max="45" width="13.140625" style="1" customWidth="1"/>
    <col min="46" max="46" width="1.7109375" style="33" customWidth="1"/>
    <col min="47" max="47" width="15.7109375" style="1" customWidth="1"/>
    <col min="48" max="50" width="16.85546875" style="34" customWidth="1"/>
    <col min="51" max="51" width="15.7109375" style="34" customWidth="1"/>
    <col min="52" max="52" width="15.85546875" style="1" customWidth="1"/>
    <col min="53" max="53" width="18.85546875" style="1" customWidth="1"/>
    <col min="54" max="54" width="17" style="1" customWidth="1"/>
    <col min="55" max="55" width="1.7109375" style="1" customWidth="1"/>
    <col min="56" max="56" width="15" style="1" bestFit="1" customWidth="1"/>
    <col min="57" max="57" width="15" style="1" customWidth="1"/>
    <col min="58" max="58" width="15" style="1" bestFit="1" customWidth="1"/>
    <col min="59" max="59" width="1.7109375" style="1" customWidth="1"/>
    <col min="60" max="60" width="14.7109375" style="1" customWidth="1"/>
    <col min="61" max="61" width="1.7109375" style="1" customWidth="1"/>
    <col min="62" max="64" width="15" style="1" customWidth="1"/>
    <col min="65" max="65" width="1.7109375" style="1" customWidth="1"/>
    <col min="66" max="66" width="14.7109375" style="1" customWidth="1"/>
    <col min="67" max="67" width="15.28515625" style="1" customWidth="1"/>
    <col min="68" max="68" width="11.7109375" style="1" customWidth="1"/>
    <col min="69" max="69" width="11.140625" style="1" customWidth="1"/>
    <col min="70" max="16384" width="9.140625" style="1"/>
  </cols>
  <sheetData>
    <row r="1" spans="1:69" ht="40.15" customHeight="1" x14ac:dyDescent="0.25">
      <c r="A1" s="159" t="s">
        <v>1</v>
      </c>
      <c r="C1" s="193" t="s">
        <v>168</v>
      </c>
      <c r="D1" s="197" t="s">
        <v>160</v>
      </c>
      <c r="E1" s="198"/>
      <c r="F1" s="198"/>
      <c r="G1" s="199"/>
      <c r="I1" s="160" t="s">
        <v>171</v>
      </c>
      <c r="K1" s="193" t="s">
        <v>117</v>
      </c>
      <c r="L1" s="194" t="s">
        <v>93</v>
      </c>
      <c r="N1" s="160" t="s">
        <v>159</v>
      </c>
      <c r="P1" s="203" t="s">
        <v>158</v>
      </c>
      <c r="Q1" s="204"/>
      <c r="R1" s="204"/>
      <c r="S1" s="203" t="s">
        <v>145</v>
      </c>
      <c r="T1" s="204"/>
      <c r="U1" s="204"/>
      <c r="V1" s="204"/>
      <c r="W1" s="207"/>
      <c r="Y1" s="209" t="s">
        <v>123</v>
      </c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1"/>
      <c r="AL1" s="209" t="s">
        <v>123</v>
      </c>
      <c r="AM1" s="210"/>
      <c r="AN1" s="210"/>
      <c r="AO1" s="210"/>
      <c r="AP1" s="211"/>
      <c r="AR1" s="214" t="s">
        <v>125</v>
      </c>
      <c r="AS1" s="214"/>
      <c r="AU1" s="215" t="s">
        <v>184</v>
      </c>
      <c r="AV1" s="216"/>
      <c r="AW1" s="216"/>
      <c r="AX1" s="216"/>
      <c r="AY1" s="216"/>
      <c r="AZ1" s="216"/>
      <c r="BA1" s="217"/>
      <c r="BB1" s="160" t="s">
        <v>182</v>
      </c>
      <c r="BD1" s="191" t="s">
        <v>127</v>
      </c>
      <c r="BE1" s="191"/>
      <c r="BF1" s="192"/>
      <c r="BH1" s="160" t="s">
        <v>183</v>
      </c>
      <c r="BJ1" s="191" t="s">
        <v>192</v>
      </c>
      <c r="BK1" s="191"/>
      <c r="BL1" s="192"/>
      <c r="BN1" s="160" t="s">
        <v>275</v>
      </c>
    </row>
    <row r="2" spans="1:69" ht="44.25" customHeight="1" x14ac:dyDescent="0.25">
      <c r="A2" s="159"/>
      <c r="C2" s="193"/>
      <c r="D2" s="200"/>
      <c r="E2" s="201"/>
      <c r="F2" s="201"/>
      <c r="G2" s="202"/>
      <c r="I2" s="160"/>
      <c r="K2" s="193"/>
      <c r="L2" s="195"/>
      <c r="N2" s="160"/>
      <c r="P2" s="205"/>
      <c r="Q2" s="206"/>
      <c r="R2" s="206"/>
      <c r="S2" s="205"/>
      <c r="T2" s="206"/>
      <c r="U2" s="206"/>
      <c r="V2" s="206"/>
      <c r="W2" s="208"/>
      <c r="Y2" s="161" t="s">
        <v>174</v>
      </c>
      <c r="Z2" s="63" t="s">
        <v>79</v>
      </c>
      <c r="AA2" s="63" t="s">
        <v>80</v>
      </c>
      <c r="AB2" s="63" t="s">
        <v>81</v>
      </c>
      <c r="AC2" s="63" t="s">
        <v>82</v>
      </c>
      <c r="AD2" s="63" t="s">
        <v>84</v>
      </c>
      <c r="AE2" s="63" t="s">
        <v>153</v>
      </c>
      <c r="AF2" s="63" t="s">
        <v>132</v>
      </c>
      <c r="AG2" s="171" t="s">
        <v>154</v>
      </c>
      <c r="AH2" s="172"/>
      <c r="AI2" s="173"/>
      <c r="AJ2" s="69" t="s">
        <v>217</v>
      </c>
      <c r="AK2" s="161" t="s">
        <v>161</v>
      </c>
      <c r="AL2" s="212" t="s">
        <v>146</v>
      </c>
      <c r="AM2" s="212"/>
      <c r="AN2" s="212"/>
      <c r="AO2" s="212"/>
      <c r="AP2" s="161" t="s">
        <v>175</v>
      </c>
      <c r="AQ2" s="35"/>
      <c r="AR2" s="213" t="s">
        <v>147</v>
      </c>
      <c r="AS2" s="213" t="s">
        <v>126</v>
      </c>
      <c r="AT2" s="36"/>
      <c r="AU2" s="188" t="s">
        <v>177</v>
      </c>
      <c r="AV2" s="218"/>
      <c r="AW2" s="218"/>
      <c r="AX2" s="218"/>
      <c r="AY2" s="218"/>
      <c r="AZ2" s="219"/>
      <c r="BA2" s="184" t="s">
        <v>131</v>
      </c>
      <c r="BB2" s="160"/>
      <c r="BD2" s="180" t="s">
        <v>178</v>
      </c>
      <c r="BE2" s="182" t="s">
        <v>150</v>
      </c>
      <c r="BF2" s="180" t="s">
        <v>128</v>
      </c>
      <c r="BH2" s="160"/>
      <c r="BJ2" s="188" t="s">
        <v>179</v>
      </c>
      <c r="BK2" s="189"/>
      <c r="BL2" s="190"/>
      <c r="BN2" s="160"/>
    </row>
    <row r="3" spans="1:69" s="4" customFormat="1" ht="105" x14ac:dyDescent="0.25">
      <c r="A3" s="159"/>
      <c r="C3" s="193"/>
      <c r="D3" s="62" t="s">
        <v>169</v>
      </c>
      <c r="E3" s="62" t="s">
        <v>170</v>
      </c>
      <c r="F3" s="62" t="s">
        <v>172</v>
      </c>
      <c r="G3" s="62" t="s">
        <v>118</v>
      </c>
      <c r="I3" s="160"/>
      <c r="K3" s="193"/>
      <c r="L3" s="196"/>
      <c r="N3" s="160"/>
      <c r="P3" s="49" t="s">
        <v>71</v>
      </c>
      <c r="Q3" s="48" t="s">
        <v>72</v>
      </c>
      <c r="R3" s="64" t="s">
        <v>0</v>
      </c>
      <c r="S3" s="64" t="s">
        <v>122</v>
      </c>
      <c r="T3" s="64" t="s">
        <v>164</v>
      </c>
      <c r="U3" s="64" t="s">
        <v>165</v>
      </c>
      <c r="V3" s="64" t="s">
        <v>119</v>
      </c>
      <c r="W3" s="48" t="s">
        <v>120</v>
      </c>
      <c r="Y3" s="161"/>
      <c r="Z3" s="61" t="s">
        <v>135</v>
      </c>
      <c r="AA3" s="61" t="s">
        <v>88</v>
      </c>
      <c r="AB3" s="61" t="s">
        <v>89</v>
      </c>
      <c r="AC3" s="61" t="s">
        <v>215</v>
      </c>
      <c r="AD3" s="61" t="s">
        <v>133</v>
      </c>
      <c r="AE3" s="61" t="s">
        <v>152</v>
      </c>
      <c r="AF3" s="61" t="s">
        <v>134</v>
      </c>
      <c r="AG3" s="61" t="s">
        <v>155</v>
      </c>
      <c r="AH3" s="61" t="s">
        <v>156</v>
      </c>
      <c r="AI3" s="61" t="s">
        <v>157</v>
      </c>
      <c r="AJ3" s="68" t="s">
        <v>189</v>
      </c>
      <c r="AK3" s="161"/>
      <c r="AL3" s="47" t="s">
        <v>94</v>
      </c>
      <c r="AM3" s="47" t="s">
        <v>95</v>
      </c>
      <c r="AN3" s="47" t="s">
        <v>96</v>
      </c>
      <c r="AO3" s="47" t="s">
        <v>97</v>
      </c>
      <c r="AP3" s="161"/>
      <c r="AQ3" s="35"/>
      <c r="AR3" s="213"/>
      <c r="AS3" s="213"/>
      <c r="AT3" s="36"/>
      <c r="AU3" s="37" t="s">
        <v>85</v>
      </c>
      <c r="AV3" s="66" t="s">
        <v>188</v>
      </c>
      <c r="AW3" s="37" t="s">
        <v>176</v>
      </c>
      <c r="AX3" s="37" t="s">
        <v>216</v>
      </c>
      <c r="AY3" s="37" t="s">
        <v>190</v>
      </c>
      <c r="AZ3" s="37" t="s">
        <v>87</v>
      </c>
      <c r="BA3" s="185"/>
      <c r="BB3" s="160"/>
      <c r="BD3" s="181"/>
      <c r="BE3" s="183"/>
      <c r="BF3" s="181"/>
      <c r="BH3" s="160"/>
      <c r="BJ3" s="37" t="s">
        <v>98</v>
      </c>
      <c r="BK3" s="37" t="s">
        <v>162</v>
      </c>
      <c r="BL3" s="37" t="s">
        <v>163</v>
      </c>
      <c r="BN3" s="160"/>
      <c r="BO3" s="65" t="s">
        <v>138</v>
      </c>
      <c r="BP3" s="65" t="s">
        <v>186</v>
      </c>
    </row>
    <row r="4" spans="1:69" x14ac:dyDescent="0.25">
      <c r="A4" s="159"/>
      <c r="B4" s="6"/>
      <c r="C4" s="8" t="s">
        <v>2</v>
      </c>
      <c r="D4" s="8" t="s">
        <v>3</v>
      </c>
      <c r="E4" s="8" t="s">
        <v>4</v>
      </c>
      <c r="F4" s="8" t="s">
        <v>5</v>
      </c>
      <c r="G4" s="8" t="s">
        <v>199</v>
      </c>
      <c r="H4" s="6"/>
      <c r="I4" s="8" t="s">
        <v>200</v>
      </c>
      <c r="J4" s="6"/>
      <c r="K4" s="8" t="s">
        <v>8</v>
      </c>
      <c r="L4" s="8" t="s">
        <v>9</v>
      </c>
      <c r="M4" s="6"/>
      <c r="N4" s="8" t="s">
        <v>201</v>
      </c>
      <c r="O4" s="6"/>
      <c r="P4" s="8" t="s">
        <v>73</v>
      </c>
      <c r="Q4" s="8" t="s">
        <v>10</v>
      </c>
      <c r="R4" s="8" t="s">
        <v>74</v>
      </c>
      <c r="S4" s="8" t="s">
        <v>70</v>
      </c>
      <c r="T4" s="8" t="s">
        <v>76</v>
      </c>
      <c r="U4" s="8" t="s">
        <v>99</v>
      </c>
      <c r="V4" s="8" t="s">
        <v>77</v>
      </c>
      <c r="W4" s="8" t="s">
        <v>202</v>
      </c>
      <c r="X4" s="6"/>
      <c r="Y4" s="7" t="s">
        <v>203</v>
      </c>
      <c r="Z4" s="7" t="s">
        <v>91</v>
      </c>
      <c r="AA4" s="8" t="s">
        <v>92</v>
      </c>
      <c r="AB4" s="8" t="s">
        <v>100</v>
      </c>
      <c r="AC4" s="8" t="s">
        <v>101</v>
      </c>
      <c r="AD4" s="8" t="s">
        <v>124</v>
      </c>
      <c r="AE4" s="8" t="s">
        <v>102</v>
      </c>
      <c r="AF4" s="8" t="s">
        <v>103</v>
      </c>
      <c r="AG4" s="8" t="s">
        <v>104</v>
      </c>
      <c r="AH4" s="8" t="s">
        <v>105</v>
      </c>
      <c r="AI4" s="8" t="s">
        <v>144</v>
      </c>
      <c r="AJ4" s="8" t="s">
        <v>106</v>
      </c>
      <c r="AK4" s="8" t="s">
        <v>204</v>
      </c>
      <c r="AL4" s="8" t="s">
        <v>107</v>
      </c>
      <c r="AM4" s="8" t="s">
        <v>108</v>
      </c>
      <c r="AN4" s="8" t="s">
        <v>109</v>
      </c>
      <c r="AO4" s="8" t="s">
        <v>110</v>
      </c>
      <c r="AP4" s="8" t="s">
        <v>205</v>
      </c>
      <c r="AQ4" s="9"/>
      <c r="AR4" s="8" t="s">
        <v>112</v>
      </c>
      <c r="AS4" s="8" t="s">
        <v>206</v>
      </c>
      <c r="AT4" s="9"/>
      <c r="AU4" s="8" t="s">
        <v>113</v>
      </c>
      <c r="AV4" s="8" t="s">
        <v>129</v>
      </c>
      <c r="AW4" s="8" t="s">
        <v>136</v>
      </c>
      <c r="AX4" s="8" t="s">
        <v>114</v>
      </c>
      <c r="AY4" s="8" t="s">
        <v>115</v>
      </c>
      <c r="AZ4" s="7" t="s">
        <v>116</v>
      </c>
      <c r="BA4" s="8" t="s">
        <v>210</v>
      </c>
      <c r="BB4" s="7" t="s">
        <v>211</v>
      </c>
      <c r="BC4" s="10"/>
      <c r="BD4" s="7" t="s">
        <v>137</v>
      </c>
      <c r="BE4" s="7" t="s">
        <v>140</v>
      </c>
      <c r="BF4" s="7" t="s">
        <v>212</v>
      </c>
      <c r="BG4" s="6"/>
      <c r="BH4" s="8" t="s">
        <v>213</v>
      </c>
      <c r="BI4" s="6"/>
      <c r="BJ4" s="7" t="s">
        <v>207</v>
      </c>
      <c r="BK4" s="7" t="s">
        <v>208</v>
      </c>
      <c r="BL4" s="7" t="s">
        <v>209</v>
      </c>
      <c r="BM4" s="6"/>
      <c r="BN4" s="8" t="s">
        <v>214</v>
      </c>
    </row>
    <row r="5" spans="1:69" x14ac:dyDescent="0.25">
      <c r="A5" s="11" t="s">
        <v>11</v>
      </c>
      <c r="B5" s="13"/>
      <c r="C5" s="15">
        <v>77010327.994306087</v>
      </c>
      <c r="D5" s="15">
        <v>-105936.24347841428</v>
      </c>
      <c r="E5" s="15">
        <v>-2104111</v>
      </c>
      <c r="F5" s="15">
        <v>171869.1528999997</v>
      </c>
      <c r="G5" s="12">
        <f>SUM(D5:F5)</f>
        <v>-2038178.0905784145</v>
      </c>
      <c r="H5" s="13"/>
      <c r="I5" s="12">
        <f>C5+G5</f>
        <v>74972149.90372768</v>
      </c>
      <c r="J5" s="13"/>
      <c r="K5" s="15">
        <v>2104111</v>
      </c>
      <c r="L5" s="15">
        <v>3102046</v>
      </c>
      <c r="M5" s="13"/>
      <c r="N5" s="12">
        <f>I5+SUM(K5:L5)</f>
        <v>80178306.90372768</v>
      </c>
      <c r="O5" s="13"/>
      <c r="P5" s="15">
        <v>101726.70280262271</v>
      </c>
      <c r="Q5" s="16">
        <v>424792</v>
      </c>
      <c r="R5" s="16">
        <v>1005139.32</v>
      </c>
      <c r="S5" s="15">
        <v>-3310250.29</v>
      </c>
      <c r="T5" s="15">
        <v>-397540</v>
      </c>
      <c r="U5" s="15">
        <v>0</v>
      </c>
      <c r="V5" s="15">
        <v>-2038482.4434933299</v>
      </c>
      <c r="W5" s="12">
        <f t="shared" ref="W5:W36" si="0">SUM(P5:V5)</f>
        <v>-4214614.710690707</v>
      </c>
      <c r="X5" s="13"/>
      <c r="Y5" s="14">
        <f t="shared" ref="Y5:Y36" si="1">N5+W5</f>
        <v>75963692.193036973</v>
      </c>
      <c r="Z5" s="14">
        <v>0</v>
      </c>
      <c r="AA5" s="15">
        <v>-194581.31</v>
      </c>
      <c r="AB5" s="16">
        <v>2926.13</v>
      </c>
      <c r="AC5" s="16">
        <v>382965.41</v>
      </c>
      <c r="AD5" s="16">
        <v>397540</v>
      </c>
      <c r="AE5" s="16">
        <v>234162.22</v>
      </c>
      <c r="AF5" s="16">
        <v>3912553.38</v>
      </c>
      <c r="AG5" s="16">
        <v>0</v>
      </c>
      <c r="AH5" s="16">
        <v>0</v>
      </c>
      <c r="AI5" s="16">
        <v>64808.571414092614</v>
      </c>
      <c r="AJ5" s="16">
        <v>-6685811.1320830556</v>
      </c>
      <c r="AK5" s="38">
        <f>SUM(Y5:AJ5)</f>
        <v>74078255.462367997</v>
      </c>
      <c r="AL5" s="16"/>
      <c r="AM5" s="16"/>
      <c r="AN5" s="39">
        <f>IF( AL5=0,AK5/($AK$64-$AK$6-$AK$50),"-")</f>
        <v>3.8006333546508127E-2</v>
      </c>
      <c r="AO5" s="16">
        <f>-(SUM($AM$6+$AM$50)*AN5)</f>
        <v>-2946.2509765253099</v>
      </c>
      <c r="AP5" s="12">
        <f>AK5+AM5+AO5</f>
        <v>74075309.211391464</v>
      </c>
      <c r="AQ5" s="17"/>
      <c r="AR5" s="38">
        <v>88487370.688317925</v>
      </c>
      <c r="AS5" s="18">
        <f t="shared" ref="AS5:AS36" si="2">AP5/AR5</f>
        <v>0.83712860530469868</v>
      </c>
      <c r="AT5" s="17"/>
      <c r="AU5" s="16">
        <v>3310250.29</v>
      </c>
      <c r="AV5" s="19">
        <v>7613.58</v>
      </c>
      <c r="AW5" s="19">
        <v>2233063.7594533334</v>
      </c>
      <c r="AX5" s="19">
        <v>842169.34711711004</v>
      </c>
      <c r="AY5" s="19">
        <v>114103</v>
      </c>
      <c r="AZ5" s="16">
        <v>0</v>
      </c>
      <c r="BA5" s="14">
        <f>SUM(AU5:AZ5)</f>
        <v>6507199.9765704433</v>
      </c>
      <c r="BB5" s="22">
        <f t="shared" ref="BB5:BB36" si="3">AP5+BA5</f>
        <v>80582509.187961906</v>
      </c>
      <c r="BC5" s="21"/>
      <c r="BD5" s="16"/>
      <c r="BE5" s="16"/>
      <c r="BF5" s="16">
        <f>SUM(BD5:BE5)</f>
        <v>0</v>
      </c>
      <c r="BG5" s="13"/>
      <c r="BH5" s="12">
        <f t="shared" ref="BH5:BH63" si="4">BB5+BF5</f>
        <v>80582509.187961906</v>
      </c>
      <c r="BI5" s="13"/>
      <c r="BJ5" s="16">
        <v>4723737.4643638665</v>
      </c>
      <c r="BK5" s="16">
        <v>331558.0038747536</v>
      </c>
      <c r="BL5" s="38">
        <v>3422591.4101646012</v>
      </c>
      <c r="BM5" s="13"/>
      <c r="BN5" s="12">
        <f>BH5+BL5</f>
        <v>84005100.598126501</v>
      </c>
      <c r="BO5" s="43">
        <f t="shared" ref="BO5:BO36" si="5">BN5-AF5-AB5-P5</f>
        <v>79987894.385323882</v>
      </c>
      <c r="BP5" s="45">
        <f t="shared" ref="BP5:BP63" si="6">BO5/$BO$64</f>
        <v>3.7593032669010727E-2</v>
      </c>
      <c r="BQ5" s="43"/>
    </row>
    <row r="6" spans="1:69" x14ac:dyDescent="0.25">
      <c r="A6" s="11" t="s">
        <v>12</v>
      </c>
      <c r="B6" s="13"/>
      <c r="C6" s="15">
        <v>740248.28648595186</v>
      </c>
      <c r="D6" s="15">
        <v>-34050.322375736163</v>
      </c>
      <c r="E6" s="15">
        <v>-21282</v>
      </c>
      <c r="F6" s="15">
        <v>22709.652605999992</v>
      </c>
      <c r="G6" s="12">
        <f t="shared" ref="G6:G63" si="7">SUM(D6:F6)</f>
        <v>-32622.669769736171</v>
      </c>
      <c r="H6" s="13"/>
      <c r="I6" s="12">
        <f t="shared" ref="I6:I63" si="8">C6+G6</f>
        <v>707625.61671621574</v>
      </c>
      <c r="J6" s="13"/>
      <c r="K6" s="15">
        <v>21282</v>
      </c>
      <c r="L6" s="15">
        <v>20340</v>
      </c>
      <c r="M6" s="13"/>
      <c r="N6" s="12">
        <f t="shared" ref="N6:N63" si="9">I6+SUM(K6:L6)</f>
        <v>749247.61671621574</v>
      </c>
      <c r="O6" s="13"/>
      <c r="P6" s="15">
        <v>20</v>
      </c>
      <c r="Q6" s="16">
        <v>2034</v>
      </c>
      <c r="R6" s="16">
        <v>34679.35</v>
      </c>
      <c r="S6" s="15">
        <v>0</v>
      </c>
      <c r="T6" s="15">
        <v>0</v>
      </c>
      <c r="U6" s="15">
        <v>0</v>
      </c>
      <c r="V6" s="15">
        <v>0</v>
      </c>
      <c r="W6" s="12">
        <f t="shared" si="0"/>
        <v>36733.35</v>
      </c>
      <c r="X6" s="13"/>
      <c r="Y6" s="14">
        <f t="shared" si="1"/>
        <v>785980.96671621571</v>
      </c>
      <c r="Z6" s="14">
        <v>0</v>
      </c>
      <c r="AA6" s="15">
        <v>0</v>
      </c>
      <c r="AB6" s="16">
        <v>0</v>
      </c>
      <c r="AC6" s="16">
        <v>25362.852605999986</v>
      </c>
      <c r="AD6" s="16">
        <v>0</v>
      </c>
      <c r="AE6" s="16">
        <v>163.18</v>
      </c>
      <c r="AF6" s="16">
        <v>31811.800000000047</v>
      </c>
      <c r="AG6" s="16">
        <v>0</v>
      </c>
      <c r="AH6" s="16">
        <v>0</v>
      </c>
      <c r="AI6" s="16">
        <v>0</v>
      </c>
      <c r="AJ6" s="16">
        <v>0</v>
      </c>
      <c r="AK6" s="38">
        <f t="shared" ref="AK6:AK61" si="10">SUM(Y6:AJ6)</f>
        <v>843318.79932221584</v>
      </c>
      <c r="AL6" s="16">
        <v>800000</v>
      </c>
      <c r="AM6" s="16">
        <v>-43319</v>
      </c>
      <c r="AN6" s="39" t="str">
        <f>IF( AL6=0,AK6/($AK$64-$AK$6-$AK$50),"-")</f>
        <v>-</v>
      </c>
      <c r="AO6" s="16"/>
      <c r="AP6" s="12">
        <f t="shared" ref="AP6:AP63" si="11">AK6+AM6+AO6</f>
        <v>799999.79932221584</v>
      </c>
      <c r="AQ6" s="17"/>
      <c r="AR6" s="38">
        <v>430663.01955454244</v>
      </c>
      <c r="AS6" s="18">
        <f t="shared" si="2"/>
        <v>1.8576004044872438</v>
      </c>
      <c r="AT6" s="17"/>
      <c r="AU6" s="16">
        <v>0</v>
      </c>
      <c r="AV6" s="19">
        <v>0</v>
      </c>
      <c r="AW6" s="19">
        <v>0</v>
      </c>
      <c r="AX6" s="19">
        <v>4098.7904961404311</v>
      </c>
      <c r="AY6" s="19">
        <v>511</v>
      </c>
      <c r="AZ6" s="16">
        <v>0</v>
      </c>
      <c r="BA6" s="14">
        <f t="shared" ref="BA6:BA63" si="12">SUM(AU6:AZ6)</f>
        <v>4609.7904961404311</v>
      </c>
      <c r="BB6" s="22">
        <f t="shared" si="3"/>
        <v>804609.58981835633</v>
      </c>
      <c r="BC6" s="21"/>
      <c r="BD6" s="16"/>
      <c r="BE6" s="16"/>
      <c r="BF6" s="16">
        <f t="shared" ref="BF6:BF63" si="13">SUM(BD6:BE6)</f>
        <v>0</v>
      </c>
      <c r="BG6" s="13"/>
      <c r="BH6" s="12">
        <f t="shared" si="4"/>
        <v>804609.58981835633</v>
      </c>
      <c r="BI6" s="13"/>
      <c r="BJ6" s="16">
        <v>7123.8483637319987</v>
      </c>
      <c r="BK6" s="16">
        <v>4828.1223235825382</v>
      </c>
      <c r="BL6" s="38">
        <v>11439.373038956812</v>
      </c>
      <c r="BM6" s="13"/>
      <c r="BN6" s="12">
        <f t="shared" ref="BN6:BN63" si="14">BH6+BL6</f>
        <v>816048.9628573131</v>
      </c>
      <c r="BO6" s="43">
        <f t="shared" si="5"/>
        <v>784217.16285731306</v>
      </c>
      <c r="BP6" s="45">
        <f t="shared" si="6"/>
        <v>3.6856953979655008E-4</v>
      </c>
      <c r="BQ6" s="43"/>
    </row>
    <row r="7" spans="1:69" x14ac:dyDescent="0.25">
      <c r="A7" s="11" t="s">
        <v>13</v>
      </c>
      <c r="B7" s="13"/>
      <c r="C7" s="15">
        <v>3097285.8418662013</v>
      </c>
      <c r="D7" s="15">
        <v>-35678.090791271068</v>
      </c>
      <c r="E7" s="15">
        <v>-62182</v>
      </c>
      <c r="F7" s="15">
        <v>196289.14900000006</v>
      </c>
      <c r="G7" s="12">
        <f t="shared" si="7"/>
        <v>98429.058208728995</v>
      </c>
      <c r="H7" s="13"/>
      <c r="I7" s="12">
        <f t="shared" si="8"/>
        <v>3195714.9000749304</v>
      </c>
      <c r="J7" s="13"/>
      <c r="K7" s="15">
        <v>62182</v>
      </c>
      <c r="L7" s="15">
        <v>51756</v>
      </c>
      <c r="M7" s="13"/>
      <c r="N7" s="12">
        <f t="shared" si="9"/>
        <v>3309652.9000749304</v>
      </c>
      <c r="O7" s="13"/>
      <c r="P7" s="15">
        <v>686.8620689655171</v>
      </c>
      <c r="Q7" s="16">
        <v>11006</v>
      </c>
      <c r="R7" s="16">
        <v>56654.19</v>
      </c>
      <c r="S7" s="15">
        <v>0</v>
      </c>
      <c r="T7" s="15">
        <v>0</v>
      </c>
      <c r="U7" s="15">
        <v>0</v>
      </c>
      <c r="V7" s="15">
        <v>0</v>
      </c>
      <c r="W7" s="12">
        <f t="shared" si="0"/>
        <v>68347.052068965524</v>
      </c>
      <c r="X7" s="13"/>
      <c r="Y7" s="14">
        <f t="shared" si="1"/>
        <v>3377999.9521438959</v>
      </c>
      <c r="Z7" s="14">
        <v>0</v>
      </c>
      <c r="AA7" s="15">
        <v>-124454.7</v>
      </c>
      <c r="AB7" s="16">
        <v>63.107931034482931</v>
      </c>
      <c r="AC7" s="16">
        <v>2688</v>
      </c>
      <c r="AD7" s="16">
        <v>0</v>
      </c>
      <c r="AE7" s="16">
        <v>3753.12</v>
      </c>
      <c r="AF7" s="16">
        <v>241681.28000000026</v>
      </c>
      <c r="AG7" s="16">
        <v>131205.06850708043</v>
      </c>
      <c r="AH7" s="16">
        <v>0</v>
      </c>
      <c r="AI7" s="16">
        <v>0</v>
      </c>
      <c r="AJ7" s="16">
        <v>-238163.17794775602</v>
      </c>
      <c r="AK7" s="38">
        <f t="shared" si="10"/>
        <v>3394772.6506342553</v>
      </c>
      <c r="AL7" s="16"/>
      <c r="AM7" s="16"/>
      <c r="AN7" s="39">
        <f t="shared" ref="AN7:AN61" si="15">IF( AL7=0,AK7/($AK$64-$AK$6-$AK$50),"-")</f>
        <v>1.7417103152505132E-3</v>
      </c>
      <c r="AO7" s="16">
        <f>-(SUM($AM$6+$AM$50)*AN7)</f>
        <v>-135.0173836382198</v>
      </c>
      <c r="AP7" s="12">
        <f t="shared" si="11"/>
        <v>3394637.633250617</v>
      </c>
      <c r="AQ7" s="17"/>
      <c r="AR7" s="38">
        <v>3632935.8285820112</v>
      </c>
      <c r="AS7" s="18">
        <f t="shared" si="2"/>
        <v>0.93440616444238001</v>
      </c>
      <c r="AT7" s="17"/>
      <c r="AU7" s="16">
        <v>0</v>
      </c>
      <c r="AV7" s="19">
        <v>0</v>
      </c>
      <c r="AW7" s="19">
        <v>124454.70142000001</v>
      </c>
      <c r="AX7" s="19">
        <v>34576.088893544169</v>
      </c>
      <c r="AY7" s="19">
        <v>3587</v>
      </c>
      <c r="AZ7" s="16">
        <v>5790</v>
      </c>
      <c r="BA7" s="14">
        <f t="shared" si="12"/>
        <v>168407.79031354419</v>
      </c>
      <c r="BB7" s="22">
        <f t="shared" si="3"/>
        <v>3563045.4235641612</v>
      </c>
      <c r="BC7" s="21"/>
      <c r="BD7" s="16"/>
      <c r="BE7" s="16"/>
      <c r="BF7" s="16">
        <f t="shared" si="13"/>
        <v>0</v>
      </c>
      <c r="BG7" s="13"/>
      <c r="BH7" s="12">
        <f t="shared" si="4"/>
        <v>3563045.4235641612</v>
      </c>
      <c r="BI7" s="13"/>
      <c r="BJ7" s="16">
        <v>186175.82266116992</v>
      </c>
      <c r="BK7" s="16">
        <v>4972.394287552539</v>
      </c>
      <c r="BL7" s="38">
        <v>126205.4525760104</v>
      </c>
      <c r="BM7" s="13"/>
      <c r="BN7" s="12">
        <f t="shared" si="14"/>
        <v>3689250.8761401717</v>
      </c>
      <c r="BO7" s="43">
        <f t="shared" si="5"/>
        <v>3446819.6261401712</v>
      </c>
      <c r="BP7" s="45">
        <f t="shared" si="6"/>
        <v>1.6199501662772784E-3</v>
      </c>
      <c r="BQ7" s="43"/>
    </row>
    <row r="8" spans="1:69" x14ac:dyDescent="0.25">
      <c r="A8" s="11" t="s">
        <v>14</v>
      </c>
      <c r="B8" s="13"/>
      <c r="C8" s="15">
        <v>11761559.172498651</v>
      </c>
      <c r="D8" s="15">
        <v>-43898.545645993021</v>
      </c>
      <c r="E8" s="15">
        <v>-273524</v>
      </c>
      <c r="F8" s="15">
        <v>154573.3629471999</v>
      </c>
      <c r="G8" s="12">
        <f t="shared" si="7"/>
        <v>-162849.18269879313</v>
      </c>
      <c r="H8" s="13"/>
      <c r="I8" s="12">
        <f t="shared" si="8"/>
        <v>11598709.989799857</v>
      </c>
      <c r="J8" s="13"/>
      <c r="K8" s="15">
        <v>273524</v>
      </c>
      <c r="L8" s="15">
        <v>124077</v>
      </c>
      <c r="M8" s="13"/>
      <c r="N8" s="12">
        <f t="shared" si="9"/>
        <v>11996310.989799857</v>
      </c>
      <c r="O8" s="13"/>
      <c r="P8" s="15">
        <v>13451.804852397283</v>
      </c>
      <c r="Q8" s="16">
        <v>59332</v>
      </c>
      <c r="R8" s="16">
        <v>167630.31</v>
      </c>
      <c r="S8" s="15">
        <v>-486596.56</v>
      </c>
      <c r="T8" s="15">
        <v>0</v>
      </c>
      <c r="U8" s="15">
        <v>-60749</v>
      </c>
      <c r="V8" s="15">
        <v>-351075.15952500002</v>
      </c>
      <c r="W8" s="12">
        <f t="shared" si="0"/>
        <v>-658006.60467260273</v>
      </c>
      <c r="X8" s="13"/>
      <c r="Y8" s="14">
        <f t="shared" si="1"/>
        <v>11338304.385127254</v>
      </c>
      <c r="Z8" s="14">
        <v>0</v>
      </c>
      <c r="AA8" s="15">
        <v>-43123.17</v>
      </c>
      <c r="AB8" s="16">
        <v>855.41514760271821</v>
      </c>
      <c r="AC8" s="16">
        <v>162857.8557800001</v>
      </c>
      <c r="AD8" s="16">
        <v>60749</v>
      </c>
      <c r="AE8" s="16">
        <v>103782</v>
      </c>
      <c r="AF8" s="16">
        <v>363510.97999999858</v>
      </c>
      <c r="AG8" s="16">
        <v>0</v>
      </c>
      <c r="AH8" s="16">
        <v>258.351751691701</v>
      </c>
      <c r="AI8" s="16">
        <v>10991.096681722183</v>
      </c>
      <c r="AJ8" s="16">
        <v>-983799.86927358911</v>
      </c>
      <c r="AK8" s="38">
        <f t="shared" si="10"/>
        <v>11014386.045214679</v>
      </c>
      <c r="AL8" s="16"/>
      <c r="AM8" s="16"/>
      <c r="AN8" s="39">
        <f t="shared" si="15"/>
        <v>5.6510028109003213E-3</v>
      </c>
      <c r="AO8" s="16">
        <f>-(SUM($AM$6+$AM$50)*AN8)</f>
        <v>-438.06573790099293</v>
      </c>
      <c r="AP8" s="12">
        <f t="shared" si="11"/>
        <v>11013947.979476778</v>
      </c>
      <c r="AQ8" s="17"/>
      <c r="AR8" s="38">
        <v>15006861.363020355</v>
      </c>
      <c r="AS8" s="18">
        <f t="shared" si="2"/>
        <v>0.73392748243927641</v>
      </c>
      <c r="AT8" s="17"/>
      <c r="AU8" s="16">
        <v>486596.56</v>
      </c>
      <c r="AV8" s="19">
        <v>1119.17</v>
      </c>
      <c r="AW8" s="19">
        <v>394198.33208000002</v>
      </c>
      <c r="AX8" s="19">
        <v>142826.24218644988</v>
      </c>
      <c r="AY8" s="19">
        <v>18769</v>
      </c>
      <c r="AZ8" s="16">
        <v>15210</v>
      </c>
      <c r="BA8" s="14">
        <f t="shared" si="12"/>
        <v>1058719.30426645</v>
      </c>
      <c r="BB8" s="22">
        <f t="shared" si="3"/>
        <v>12072667.283743229</v>
      </c>
      <c r="BC8" s="21"/>
      <c r="BD8" s="16"/>
      <c r="BE8" s="16"/>
      <c r="BF8" s="16">
        <f t="shared" si="13"/>
        <v>0</v>
      </c>
      <c r="BG8" s="13"/>
      <c r="BH8" s="12">
        <f t="shared" si="4"/>
        <v>12072667.283743229</v>
      </c>
      <c r="BI8" s="13"/>
      <c r="BJ8" s="16">
        <v>1245579.0204191275</v>
      </c>
      <c r="BK8" s="16">
        <v>205591.1603950822</v>
      </c>
      <c r="BL8" s="38">
        <v>891345.91661892121</v>
      </c>
      <c r="BM8" s="13"/>
      <c r="BN8" s="12">
        <f t="shared" si="14"/>
        <v>12964013.20036215</v>
      </c>
      <c r="BO8" s="43">
        <f t="shared" si="5"/>
        <v>12586195.00036215</v>
      </c>
      <c r="BP8" s="45">
        <f t="shared" si="6"/>
        <v>5.9153106037251515E-3</v>
      </c>
      <c r="BQ8" s="43"/>
    </row>
    <row r="9" spans="1:69" x14ac:dyDescent="0.25">
      <c r="A9" s="11" t="s">
        <v>15</v>
      </c>
      <c r="B9" s="13"/>
      <c r="C9" s="15">
        <v>2730601.2660637512</v>
      </c>
      <c r="D9" s="15">
        <v>-35974.774790865697</v>
      </c>
      <c r="E9" s="15">
        <v>-58645</v>
      </c>
      <c r="F9" s="15">
        <v>76752.678512499988</v>
      </c>
      <c r="G9" s="12">
        <f t="shared" si="7"/>
        <v>-17867.096278365701</v>
      </c>
      <c r="H9" s="13"/>
      <c r="I9" s="12">
        <f t="shared" si="8"/>
        <v>2712734.1697853855</v>
      </c>
      <c r="J9" s="13"/>
      <c r="K9" s="15">
        <v>58645</v>
      </c>
      <c r="L9" s="15">
        <v>50506</v>
      </c>
      <c r="M9" s="13"/>
      <c r="N9" s="12">
        <f t="shared" si="9"/>
        <v>2821885.1697853855</v>
      </c>
      <c r="O9" s="13"/>
      <c r="P9" s="15">
        <v>889.52612815139389</v>
      </c>
      <c r="Q9" s="16">
        <v>18652</v>
      </c>
      <c r="R9" s="16">
        <v>60659.48</v>
      </c>
      <c r="S9" s="15">
        <v>0</v>
      </c>
      <c r="T9" s="15">
        <v>0</v>
      </c>
      <c r="U9" s="15">
        <v>0</v>
      </c>
      <c r="V9" s="15">
        <v>0</v>
      </c>
      <c r="W9" s="12">
        <f t="shared" si="0"/>
        <v>80201.006128151392</v>
      </c>
      <c r="X9" s="13"/>
      <c r="Y9" s="14">
        <f t="shared" si="1"/>
        <v>2902086.1759135369</v>
      </c>
      <c r="Z9" s="14">
        <v>0</v>
      </c>
      <c r="AA9" s="15">
        <v>0</v>
      </c>
      <c r="AB9" s="16">
        <v>62.223871848606223</v>
      </c>
      <c r="AC9" s="16">
        <v>30844.577024999995</v>
      </c>
      <c r="AD9" s="16">
        <v>0</v>
      </c>
      <c r="AE9" s="16">
        <v>8158.96</v>
      </c>
      <c r="AF9" s="16">
        <v>65497.180000000168</v>
      </c>
      <c r="AG9" s="16">
        <v>0</v>
      </c>
      <c r="AH9" s="16">
        <v>0</v>
      </c>
      <c r="AI9" s="16">
        <v>0</v>
      </c>
      <c r="AJ9" s="16">
        <v>-190936.31567370633</v>
      </c>
      <c r="AK9" s="38">
        <f t="shared" si="10"/>
        <v>2815712.8011366795</v>
      </c>
      <c r="AL9" s="16"/>
      <c r="AM9" s="16"/>
      <c r="AN9" s="39">
        <f t="shared" si="15"/>
        <v>1.444619871556469E-3</v>
      </c>
      <c r="AO9" s="16">
        <f t="shared" ref="AO9:AO61" si="16">-(SUM($AM$6+$AM$50)*AN9)</f>
        <v>-111.98693244305747</v>
      </c>
      <c r="AP9" s="12">
        <f t="shared" si="11"/>
        <v>2815600.8142042365</v>
      </c>
      <c r="AQ9" s="17"/>
      <c r="AR9" s="38">
        <v>2912538.3200110612</v>
      </c>
      <c r="AS9" s="18">
        <f t="shared" si="2"/>
        <v>0.9667171741086461</v>
      </c>
      <c r="AT9" s="17"/>
      <c r="AU9" s="16">
        <v>0</v>
      </c>
      <c r="AV9" s="19">
        <v>0</v>
      </c>
      <c r="AW9" s="19">
        <v>0</v>
      </c>
      <c r="AX9" s="19">
        <v>27719.780532942303</v>
      </c>
      <c r="AY9" s="19">
        <v>3950</v>
      </c>
      <c r="AZ9" s="16">
        <v>791.25</v>
      </c>
      <c r="BA9" s="14">
        <f t="shared" si="12"/>
        <v>32461.030532942303</v>
      </c>
      <c r="BB9" s="22">
        <f t="shared" si="3"/>
        <v>2848061.8447371786</v>
      </c>
      <c r="BC9" s="21"/>
      <c r="BD9" s="16"/>
      <c r="BE9" s="16"/>
      <c r="BF9" s="16">
        <f t="shared" si="13"/>
        <v>0</v>
      </c>
      <c r="BG9" s="13"/>
      <c r="BH9" s="12">
        <f t="shared" si="4"/>
        <v>2848061.8447371786</v>
      </c>
      <c r="BI9" s="13"/>
      <c r="BJ9" s="16">
        <v>240712.03169371872</v>
      </c>
      <c r="BK9" s="16">
        <v>23884.53525016224</v>
      </c>
      <c r="BL9" s="38">
        <v>202088.16522451132</v>
      </c>
      <c r="BM9" s="13"/>
      <c r="BN9" s="12">
        <f t="shared" si="14"/>
        <v>3050150.0099616898</v>
      </c>
      <c r="BO9" s="43">
        <f t="shared" si="5"/>
        <v>2983701.0799616897</v>
      </c>
      <c r="BP9" s="45">
        <f t="shared" si="6"/>
        <v>1.4022918472291052E-3</v>
      </c>
      <c r="BQ9" s="43"/>
    </row>
    <row r="10" spans="1:69" x14ac:dyDescent="0.25">
      <c r="A10" s="11" t="s">
        <v>16</v>
      </c>
      <c r="B10" s="13"/>
      <c r="C10" s="15">
        <v>1980303.8770533709</v>
      </c>
      <c r="D10" s="15">
        <v>-34963.734771415468</v>
      </c>
      <c r="E10" s="15">
        <v>-48701</v>
      </c>
      <c r="F10" s="15">
        <v>40111.536639999998</v>
      </c>
      <c r="G10" s="12">
        <f t="shared" si="7"/>
        <v>-43553.198131415476</v>
      </c>
      <c r="H10" s="13"/>
      <c r="I10" s="12">
        <f t="shared" si="8"/>
        <v>1936750.6789219554</v>
      </c>
      <c r="J10" s="13"/>
      <c r="K10" s="15">
        <v>48701</v>
      </c>
      <c r="L10" s="15">
        <v>24773</v>
      </c>
      <c r="M10" s="13"/>
      <c r="N10" s="12">
        <f t="shared" si="9"/>
        <v>2010224.6789219554</v>
      </c>
      <c r="O10" s="13"/>
      <c r="P10" s="15">
        <v>377.24</v>
      </c>
      <c r="Q10" s="16">
        <v>13708</v>
      </c>
      <c r="R10" s="16">
        <v>47010.43</v>
      </c>
      <c r="S10" s="15">
        <v>0</v>
      </c>
      <c r="T10" s="15">
        <v>0</v>
      </c>
      <c r="U10" s="15">
        <v>0</v>
      </c>
      <c r="V10" s="15">
        <v>0</v>
      </c>
      <c r="W10" s="12">
        <f t="shared" si="0"/>
        <v>61095.67</v>
      </c>
      <c r="X10" s="13"/>
      <c r="Y10" s="14">
        <f t="shared" si="1"/>
        <v>2071320.3489219553</v>
      </c>
      <c r="Z10" s="14">
        <v>0</v>
      </c>
      <c r="AA10" s="15">
        <v>0</v>
      </c>
      <c r="AB10" s="16">
        <v>-1.2400000000000091</v>
      </c>
      <c r="AC10" s="16">
        <v>18921.239999999998</v>
      </c>
      <c r="AD10" s="16">
        <v>0</v>
      </c>
      <c r="AE10" s="16">
        <v>3916.3</v>
      </c>
      <c r="AF10" s="16">
        <v>121695.58000000007</v>
      </c>
      <c r="AG10" s="16">
        <v>4439.104489882011</v>
      </c>
      <c r="AH10" s="16">
        <v>0</v>
      </c>
      <c r="AI10" s="16">
        <v>0</v>
      </c>
      <c r="AJ10" s="16">
        <v>-145554.90789982359</v>
      </c>
      <c r="AK10" s="38">
        <f t="shared" si="10"/>
        <v>2074736.425512014</v>
      </c>
      <c r="AL10" s="16"/>
      <c r="AM10" s="16"/>
      <c r="AN10" s="39">
        <f t="shared" si="15"/>
        <v>1.0644570949589556E-3</v>
      </c>
      <c r="AO10" s="16">
        <f t="shared" si="16"/>
        <v>-82.516714001218233</v>
      </c>
      <c r="AP10" s="12">
        <f t="shared" si="11"/>
        <v>2074653.9087980126</v>
      </c>
      <c r="AQ10" s="17"/>
      <c r="AR10" s="38">
        <v>2220291.3334118375</v>
      </c>
      <c r="AS10" s="18">
        <f t="shared" si="2"/>
        <v>0.93440616444238001</v>
      </c>
      <c r="AT10" s="17"/>
      <c r="AU10" s="16">
        <v>0</v>
      </c>
      <c r="AV10" s="19">
        <v>0</v>
      </c>
      <c r="AW10" s="19">
        <v>0</v>
      </c>
      <c r="AX10" s="19">
        <v>21131.391837322237</v>
      </c>
      <c r="AY10" s="19">
        <v>3802</v>
      </c>
      <c r="AZ10" s="16">
        <v>0</v>
      </c>
      <c r="BA10" s="14">
        <f t="shared" si="12"/>
        <v>24933.391837322237</v>
      </c>
      <c r="BB10" s="22">
        <f t="shared" si="3"/>
        <v>2099587.300635335</v>
      </c>
      <c r="BC10" s="21"/>
      <c r="BD10" s="16"/>
      <c r="BE10" s="16"/>
      <c r="BF10" s="16">
        <f t="shared" si="13"/>
        <v>0</v>
      </c>
      <c r="BG10" s="13"/>
      <c r="BH10" s="12">
        <f t="shared" si="4"/>
        <v>2099587.300635335</v>
      </c>
      <c r="BI10" s="13"/>
      <c r="BJ10" s="16">
        <v>120329.10186145877</v>
      </c>
      <c r="BK10" s="16">
        <v>34030.157476313063</v>
      </c>
      <c r="BL10" s="38">
        <v>117870.67552008382</v>
      </c>
      <c r="BM10" s="13"/>
      <c r="BN10" s="12">
        <f t="shared" si="14"/>
        <v>2217457.9761554189</v>
      </c>
      <c r="BO10" s="43">
        <f t="shared" si="5"/>
        <v>2095386.3961554188</v>
      </c>
      <c r="BP10" s="45">
        <f t="shared" si="6"/>
        <v>9.8479813539540219E-4</v>
      </c>
      <c r="BQ10" s="43"/>
    </row>
    <row r="11" spans="1:69" x14ac:dyDescent="0.25">
      <c r="A11" s="11" t="s">
        <v>17</v>
      </c>
      <c r="B11" s="13"/>
      <c r="C11" s="15">
        <v>41027930.617930092</v>
      </c>
      <c r="D11" s="15">
        <v>-83820.305684420411</v>
      </c>
      <c r="E11" s="15">
        <v>-1132213</v>
      </c>
      <c r="F11" s="15">
        <v>-27106.101299940725</v>
      </c>
      <c r="G11" s="12">
        <f t="shared" si="7"/>
        <v>-1243139.4069843614</v>
      </c>
      <c r="H11" s="13"/>
      <c r="I11" s="12">
        <f t="shared" si="8"/>
        <v>39784791.210945733</v>
      </c>
      <c r="J11" s="13"/>
      <c r="K11" s="15">
        <v>1132213</v>
      </c>
      <c r="L11" s="15">
        <v>1396191</v>
      </c>
      <c r="M11" s="13"/>
      <c r="N11" s="12">
        <f t="shared" si="9"/>
        <v>42313195.210945733</v>
      </c>
      <c r="O11" s="13"/>
      <c r="P11" s="15">
        <v>67729.228677168881</v>
      </c>
      <c r="Q11" s="16">
        <v>218186</v>
      </c>
      <c r="R11" s="16">
        <v>706574.12</v>
      </c>
      <c r="S11" s="15">
        <v>0</v>
      </c>
      <c r="T11" s="15">
        <v>0</v>
      </c>
      <c r="U11" s="15">
        <v>-213434</v>
      </c>
      <c r="V11" s="15">
        <v>-986002.76190000004</v>
      </c>
      <c r="W11" s="12">
        <f t="shared" si="0"/>
        <v>-206947.41322283121</v>
      </c>
      <c r="X11" s="13"/>
      <c r="Y11" s="14">
        <f t="shared" si="1"/>
        <v>42106247.797722898</v>
      </c>
      <c r="Z11" s="14">
        <v>0</v>
      </c>
      <c r="AA11" s="15">
        <v>198045.77</v>
      </c>
      <c r="AB11" s="16">
        <v>6369.5613228311267</v>
      </c>
      <c r="AC11" s="16">
        <v>661376.81220731977</v>
      </c>
      <c r="AD11" s="16">
        <v>213434</v>
      </c>
      <c r="AE11" s="16">
        <v>116020.45</v>
      </c>
      <c r="AF11" s="16">
        <v>4651360.9800000042</v>
      </c>
      <c r="AG11" s="16">
        <v>0</v>
      </c>
      <c r="AH11" s="16">
        <v>0</v>
      </c>
      <c r="AI11" s="16">
        <v>41530.052176091682</v>
      </c>
      <c r="AJ11" s="16">
        <v>-4284342.0105774207</v>
      </c>
      <c r="AK11" s="38">
        <f t="shared" si="10"/>
        <v>43710043.412851728</v>
      </c>
      <c r="AL11" s="16"/>
      <c r="AM11" s="16"/>
      <c r="AN11" s="39">
        <f t="shared" si="15"/>
        <v>2.2425723701405446E-2</v>
      </c>
      <c r="AO11" s="16">
        <f t="shared" si="16"/>
        <v>-1738.4421013329502</v>
      </c>
      <c r="AP11" s="12">
        <f t="shared" si="11"/>
        <v>43708304.970750399</v>
      </c>
      <c r="AQ11" s="17"/>
      <c r="AR11" s="38">
        <v>56703689.672935851</v>
      </c>
      <c r="AS11" s="18">
        <f t="shared" si="2"/>
        <v>0.77081941621185135</v>
      </c>
      <c r="AT11" s="17"/>
      <c r="AU11" s="16">
        <v>0</v>
      </c>
      <c r="AV11" s="19">
        <v>0</v>
      </c>
      <c r="AW11" s="19">
        <v>787956.98748000013</v>
      </c>
      <c r="AX11" s="19">
        <v>539671.46881551738</v>
      </c>
      <c r="AY11" s="19">
        <v>44483</v>
      </c>
      <c r="AZ11" s="16">
        <v>0</v>
      </c>
      <c r="BA11" s="14">
        <f t="shared" si="12"/>
        <v>1372111.4562955175</v>
      </c>
      <c r="BB11" s="22">
        <f t="shared" si="3"/>
        <v>45080416.427045919</v>
      </c>
      <c r="BC11" s="21"/>
      <c r="BD11" s="16"/>
      <c r="BE11" s="16"/>
      <c r="BF11" s="16">
        <f t="shared" si="13"/>
        <v>0</v>
      </c>
      <c r="BG11" s="13"/>
      <c r="BH11" s="12">
        <f t="shared" si="4"/>
        <v>45080416.427045919</v>
      </c>
      <c r="BI11" s="13"/>
      <c r="BJ11" s="16">
        <v>3407137.8518642127</v>
      </c>
      <c r="BK11" s="16">
        <v>412503.20872129919</v>
      </c>
      <c r="BL11" s="38">
        <v>2571073.4469257416</v>
      </c>
      <c r="BM11" s="13"/>
      <c r="BN11" s="12">
        <f t="shared" si="14"/>
        <v>47651489.873971663</v>
      </c>
      <c r="BO11" s="43">
        <f t="shared" si="5"/>
        <v>42926030.10397166</v>
      </c>
      <c r="BP11" s="45">
        <f t="shared" si="6"/>
        <v>2.0174548466994385E-2</v>
      </c>
      <c r="BQ11" s="43"/>
    </row>
    <row r="12" spans="1:69" x14ac:dyDescent="0.25">
      <c r="A12" s="11" t="s">
        <v>18</v>
      </c>
      <c r="B12" s="13"/>
      <c r="C12" s="15">
        <v>2989868.6890116697</v>
      </c>
      <c r="D12" s="15">
        <v>-35185.882556580487</v>
      </c>
      <c r="E12" s="15">
        <v>-69702</v>
      </c>
      <c r="F12" s="15">
        <v>40494.138536825936</v>
      </c>
      <c r="G12" s="12">
        <f t="shared" si="7"/>
        <v>-64393.744019754551</v>
      </c>
      <c r="H12" s="13"/>
      <c r="I12" s="12">
        <f t="shared" si="8"/>
        <v>2925474.944991915</v>
      </c>
      <c r="J12" s="13"/>
      <c r="K12" s="15">
        <v>69702</v>
      </c>
      <c r="L12" s="15">
        <v>94130</v>
      </c>
      <c r="M12" s="13"/>
      <c r="N12" s="12">
        <f t="shared" si="9"/>
        <v>3089306.944991915</v>
      </c>
      <c r="O12" s="13"/>
      <c r="P12" s="15">
        <v>465.2802528735632</v>
      </c>
      <c r="Q12" s="16">
        <v>11208</v>
      </c>
      <c r="R12" s="16">
        <v>50009.38</v>
      </c>
      <c r="S12" s="15">
        <v>0</v>
      </c>
      <c r="T12" s="15">
        <v>0</v>
      </c>
      <c r="U12" s="15">
        <v>0</v>
      </c>
      <c r="V12" s="15">
        <v>0</v>
      </c>
      <c r="W12" s="12">
        <f t="shared" si="0"/>
        <v>61682.66025287356</v>
      </c>
      <c r="X12" s="13"/>
      <c r="Y12" s="14">
        <f t="shared" si="1"/>
        <v>3150989.6052447888</v>
      </c>
      <c r="Z12" s="14">
        <v>0</v>
      </c>
      <c r="AA12" s="15">
        <v>0</v>
      </c>
      <c r="AB12" s="16">
        <v>20.949747126436762</v>
      </c>
      <c r="AC12" s="16">
        <v>42067.423380000007</v>
      </c>
      <c r="AD12" s="16">
        <v>0</v>
      </c>
      <c r="AE12" s="16">
        <v>14522.95</v>
      </c>
      <c r="AF12" s="16">
        <v>92021.399999999441</v>
      </c>
      <c r="AG12" s="16">
        <v>0</v>
      </c>
      <c r="AH12" s="16">
        <v>0</v>
      </c>
      <c r="AI12" s="16">
        <v>0</v>
      </c>
      <c r="AJ12" s="16">
        <v>-212177.77642075799</v>
      </c>
      <c r="AK12" s="38">
        <f t="shared" si="10"/>
        <v>3087444.5519511569</v>
      </c>
      <c r="AL12" s="16"/>
      <c r="AM12" s="16"/>
      <c r="AN12" s="39">
        <f t="shared" si="15"/>
        <v>1.5840336238400669E-3</v>
      </c>
      <c r="AO12" s="16">
        <f t="shared" si="16"/>
        <v>-122.79428652008198</v>
      </c>
      <c r="AP12" s="12">
        <f t="shared" si="11"/>
        <v>3087321.7576646367</v>
      </c>
      <c r="AQ12" s="17"/>
      <c r="AR12" s="38">
        <v>3236555.090631708</v>
      </c>
      <c r="AS12" s="18">
        <f t="shared" si="2"/>
        <v>0.95389130455432969</v>
      </c>
      <c r="AT12" s="17"/>
      <c r="AU12" s="16">
        <v>0</v>
      </c>
      <c r="AV12" s="19">
        <v>0</v>
      </c>
      <c r="AW12" s="19">
        <v>0</v>
      </c>
      <c r="AX12" s="19">
        <v>30803.576446934923</v>
      </c>
      <c r="AY12" s="19">
        <v>4474</v>
      </c>
      <c r="AZ12" s="16">
        <v>0</v>
      </c>
      <c r="BA12" s="14">
        <f t="shared" si="12"/>
        <v>35277.576446934923</v>
      </c>
      <c r="BB12" s="22">
        <f t="shared" si="3"/>
        <v>3122599.3341115718</v>
      </c>
      <c r="BC12" s="21"/>
      <c r="BD12" s="16"/>
      <c r="BE12" s="16"/>
      <c r="BF12" s="16">
        <f t="shared" si="13"/>
        <v>0</v>
      </c>
      <c r="BG12" s="13"/>
      <c r="BH12" s="12">
        <f t="shared" si="4"/>
        <v>3122599.3341115718</v>
      </c>
      <c r="BI12" s="13"/>
      <c r="BJ12" s="16">
        <v>164513.50204715499</v>
      </c>
      <c r="BK12" s="16">
        <v>0</v>
      </c>
      <c r="BL12" s="38">
        <v>203096.4739746009</v>
      </c>
      <c r="BM12" s="13"/>
      <c r="BN12" s="12">
        <f t="shared" si="14"/>
        <v>3325695.8080861727</v>
      </c>
      <c r="BO12" s="43">
        <f t="shared" si="5"/>
        <v>3233188.1780861733</v>
      </c>
      <c r="BP12" s="45">
        <f t="shared" si="6"/>
        <v>1.5195467981484188E-3</v>
      </c>
      <c r="BQ12" s="43"/>
    </row>
    <row r="13" spans="1:69" x14ac:dyDescent="0.25">
      <c r="A13" s="11" t="s">
        <v>19</v>
      </c>
      <c r="B13" s="13"/>
      <c r="C13" s="15">
        <v>7322633.0553101664</v>
      </c>
      <c r="D13" s="15">
        <v>-42091.042115313641</v>
      </c>
      <c r="E13" s="15">
        <v>-186535</v>
      </c>
      <c r="F13" s="15">
        <v>129478.01324999999</v>
      </c>
      <c r="G13" s="12">
        <f t="shared" si="7"/>
        <v>-99148.028865313652</v>
      </c>
      <c r="H13" s="13"/>
      <c r="I13" s="12">
        <f t="shared" si="8"/>
        <v>7223485.0264448524</v>
      </c>
      <c r="J13" s="13"/>
      <c r="K13" s="15">
        <v>186535</v>
      </c>
      <c r="L13" s="15">
        <v>213120</v>
      </c>
      <c r="M13" s="13"/>
      <c r="N13" s="12">
        <f t="shared" si="9"/>
        <v>7623140.0264448524</v>
      </c>
      <c r="O13" s="13"/>
      <c r="P13" s="15">
        <v>3449.0299890235055</v>
      </c>
      <c r="Q13" s="16">
        <v>54374</v>
      </c>
      <c r="R13" s="16">
        <v>143229.04</v>
      </c>
      <c r="S13" s="15">
        <v>0</v>
      </c>
      <c r="T13" s="15">
        <v>-37609</v>
      </c>
      <c r="U13" s="15">
        <v>0</v>
      </c>
      <c r="V13" s="15">
        <v>-118283.93109999999</v>
      </c>
      <c r="W13" s="12">
        <f t="shared" si="0"/>
        <v>45159.13888902351</v>
      </c>
      <c r="X13" s="13"/>
      <c r="Y13" s="14">
        <f t="shared" si="1"/>
        <v>7668299.1653338755</v>
      </c>
      <c r="Z13" s="14">
        <v>0</v>
      </c>
      <c r="AA13" s="15">
        <v>92945.35</v>
      </c>
      <c r="AB13" s="16">
        <v>326.83001097649458</v>
      </c>
      <c r="AC13" s="16">
        <v>159494.96389999997</v>
      </c>
      <c r="AD13" s="16">
        <v>37609</v>
      </c>
      <c r="AE13" s="16">
        <v>35083.54</v>
      </c>
      <c r="AF13" s="16">
        <v>208956.08000000007</v>
      </c>
      <c r="AG13" s="16">
        <v>0</v>
      </c>
      <c r="AH13" s="16">
        <v>0</v>
      </c>
      <c r="AI13" s="16">
        <v>7074.0545906601537</v>
      </c>
      <c r="AJ13" s="16">
        <v>-729776.81654180749</v>
      </c>
      <c r="AK13" s="38">
        <f t="shared" si="10"/>
        <v>7480012.1672937041</v>
      </c>
      <c r="AL13" s="16"/>
      <c r="AM13" s="16"/>
      <c r="AN13" s="39">
        <f t="shared" si="15"/>
        <v>3.8376691727915065E-3</v>
      </c>
      <c r="AO13" s="16">
        <f t="shared" si="16"/>
        <v>-297.49611427479761</v>
      </c>
      <c r="AP13" s="12">
        <f t="shared" si="11"/>
        <v>7479714.6711794296</v>
      </c>
      <c r="AQ13" s="17"/>
      <c r="AR13" s="38">
        <v>9658668.2467286456</v>
      </c>
      <c r="AS13" s="18">
        <f t="shared" si="2"/>
        <v>0.77440434644939593</v>
      </c>
      <c r="AT13" s="17"/>
      <c r="AU13" s="16">
        <v>0</v>
      </c>
      <c r="AV13" s="19">
        <v>0</v>
      </c>
      <c r="AW13" s="19">
        <v>25338.579009999994</v>
      </c>
      <c r="AX13" s="19">
        <v>91925.37045788976</v>
      </c>
      <c r="AY13" s="19">
        <v>13153</v>
      </c>
      <c r="AZ13" s="16">
        <v>24418</v>
      </c>
      <c r="BA13" s="14">
        <f t="shared" si="12"/>
        <v>154834.94946788976</v>
      </c>
      <c r="BB13" s="22">
        <f t="shared" si="3"/>
        <v>7634549.6206473196</v>
      </c>
      <c r="BC13" s="21"/>
      <c r="BD13" s="16"/>
      <c r="BE13" s="16"/>
      <c r="BF13" s="16">
        <f t="shared" si="13"/>
        <v>0</v>
      </c>
      <c r="BG13" s="13"/>
      <c r="BH13" s="12">
        <f t="shared" si="4"/>
        <v>7634549.6206473196</v>
      </c>
      <c r="BI13" s="13"/>
      <c r="BJ13" s="16">
        <v>785547.81907311908</v>
      </c>
      <c r="BK13" s="16">
        <v>119244.13745876611</v>
      </c>
      <c r="BL13" s="38">
        <v>560863.20331315964</v>
      </c>
      <c r="BM13" s="13"/>
      <c r="BN13" s="12">
        <f t="shared" si="14"/>
        <v>8195412.8239604793</v>
      </c>
      <c r="BO13" s="43">
        <f t="shared" si="5"/>
        <v>7982680.8839604789</v>
      </c>
      <c r="BP13" s="45">
        <f t="shared" si="6"/>
        <v>3.7517325035633718E-3</v>
      </c>
      <c r="BQ13" s="43"/>
    </row>
    <row r="14" spans="1:69" x14ac:dyDescent="0.25">
      <c r="A14" s="11" t="s">
        <v>20</v>
      </c>
      <c r="B14" s="13"/>
      <c r="C14" s="15">
        <v>47936292.302143849</v>
      </c>
      <c r="D14" s="15">
        <v>-77544.726679609783</v>
      </c>
      <c r="E14" s="15">
        <v>-1211523</v>
      </c>
      <c r="F14" s="15">
        <v>902989.96909999952</v>
      </c>
      <c r="G14" s="12">
        <f t="shared" si="7"/>
        <v>-386077.75757961033</v>
      </c>
      <c r="H14" s="13"/>
      <c r="I14" s="12">
        <f t="shared" si="8"/>
        <v>47550214.54456424</v>
      </c>
      <c r="J14" s="13"/>
      <c r="K14" s="15">
        <v>1211523</v>
      </c>
      <c r="L14" s="15">
        <v>3340363</v>
      </c>
      <c r="M14" s="13"/>
      <c r="N14" s="12">
        <f t="shared" si="9"/>
        <v>52102100.54456424</v>
      </c>
      <c r="O14" s="13"/>
      <c r="P14" s="15">
        <v>65654.822764880155</v>
      </c>
      <c r="Q14" s="16">
        <v>181080</v>
      </c>
      <c r="R14" s="16">
        <v>621853.77</v>
      </c>
      <c r="S14" s="15">
        <v>0</v>
      </c>
      <c r="T14" s="15">
        <v>-265110</v>
      </c>
      <c r="U14" s="15">
        <v>0</v>
      </c>
      <c r="V14" s="15">
        <v>-1127888.2988571399</v>
      </c>
      <c r="W14" s="12">
        <f t="shared" si="0"/>
        <v>-524409.70609225973</v>
      </c>
      <c r="X14" s="13"/>
      <c r="Y14" s="14">
        <f t="shared" si="1"/>
        <v>51577690.838471979</v>
      </c>
      <c r="Z14" s="14">
        <v>0</v>
      </c>
      <c r="AA14" s="15">
        <v>-64493.22</v>
      </c>
      <c r="AB14" s="16">
        <v>4173.7472351198376</v>
      </c>
      <c r="AC14" s="16">
        <v>1107907.4994929989</v>
      </c>
      <c r="AD14" s="16">
        <v>265110</v>
      </c>
      <c r="AE14" s="16">
        <v>319178.61</v>
      </c>
      <c r="AF14" s="16">
        <v>3078472.9999999851</v>
      </c>
      <c r="AG14" s="16">
        <v>0</v>
      </c>
      <c r="AH14" s="16">
        <v>6502.7655118449047</v>
      </c>
      <c r="AI14" s="16">
        <v>52118.046036111773</v>
      </c>
      <c r="AJ14" s="16">
        <v>-4665023.7334722131</v>
      </c>
      <c r="AK14" s="38">
        <f t="shared" si="10"/>
        <v>51681637.553275824</v>
      </c>
      <c r="AL14" s="16"/>
      <c r="AM14" s="16"/>
      <c r="AN14" s="39">
        <f t="shared" si="15"/>
        <v>2.6515602221185899E-2</v>
      </c>
      <c r="AO14" s="16">
        <f t="shared" si="16"/>
        <v>-2055.4894841863311</v>
      </c>
      <c r="AP14" s="12">
        <f t="shared" si="11"/>
        <v>51679582.06379164</v>
      </c>
      <c r="AQ14" s="17"/>
      <c r="AR14" s="38">
        <v>71160168.454899907</v>
      </c>
      <c r="AS14" s="18">
        <f t="shared" si="2"/>
        <v>0.72624311023863397</v>
      </c>
      <c r="AT14" s="17"/>
      <c r="AU14" s="16">
        <v>0</v>
      </c>
      <c r="AV14" s="19">
        <v>0</v>
      </c>
      <c r="AW14" s="19">
        <v>1192381.5260317463</v>
      </c>
      <c r="AX14" s="19">
        <v>677259.50203104562</v>
      </c>
      <c r="AY14" s="19">
        <v>45437</v>
      </c>
      <c r="AZ14" s="16">
        <v>75930</v>
      </c>
      <c r="BA14" s="14">
        <f t="shared" si="12"/>
        <v>1991008.028062792</v>
      </c>
      <c r="BB14" s="22">
        <f t="shared" si="3"/>
        <v>53670590.091854431</v>
      </c>
      <c r="BC14" s="21"/>
      <c r="BD14" s="16"/>
      <c r="BE14" s="16"/>
      <c r="BF14" s="16">
        <f t="shared" si="13"/>
        <v>0</v>
      </c>
      <c r="BG14" s="13"/>
      <c r="BH14" s="12">
        <f t="shared" si="4"/>
        <v>53670590.091854431</v>
      </c>
      <c r="BI14" s="13"/>
      <c r="BJ14" s="16">
        <v>4177783.812538181</v>
      </c>
      <c r="BK14" s="16">
        <v>500277.61424591346</v>
      </c>
      <c r="BL14" s="38">
        <v>3302906.5747639877</v>
      </c>
      <c r="BM14" s="13"/>
      <c r="BN14" s="12">
        <f t="shared" si="14"/>
        <v>56973496.666618422</v>
      </c>
      <c r="BO14" s="43">
        <f t="shared" si="5"/>
        <v>53825195.096618436</v>
      </c>
      <c r="BP14" s="45">
        <f t="shared" si="6"/>
        <v>2.5296981914982305E-2</v>
      </c>
      <c r="BQ14" s="43"/>
    </row>
    <row r="15" spans="1:69" x14ac:dyDescent="0.25">
      <c r="A15" s="11" t="s">
        <v>21</v>
      </c>
      <c r="B15" s="13"/>
      <c r="C15" s="15">
        <v>2173993.9347660365</v>
      </c>
      <c r="D15" s="15">
        <v>-35256.136532074168</v>
      </c>
      <c r="E15" s="15">
        <v>-52813</v>
      </c>
      <c r="F15" s="15">
        <v>60426.99149</v>
      </c>
      <c r="G15" s="12">
        <f t="shared" si="7"/>
        <v>-27642.14504207416</v>
      </c>
      <c r="H15" s="13"/>
      <c r="I15" s="12">
        <f t="shared" si="8"/>
        <v>2146351.7897239621</v>
      </c>
      <c r="J15" s="13"/>
      <c r="K15" s="15">
        <v>52813</v>
      </c>
      <c r="L15" s="15">
        <v>54665</v>
      </c>
      <c r="M15" s="13"/>
      <c r="N15" s="12">
        <f t="shared" si="9"/>
        <v>2253829.7897239621</v>
      </c>
      <c r="O15" s="13"/>
      <c r="P15" s="15">
        <v>494</v>
      </c>
      <c r="Q15" s="16">
        <v>19264</v>
      </c>
      <c r="R15" s="16">
        <v>50957.88</v>
      </c>
      <c r="S15" s="15">
        <v>-10186.19</v>
      </c>
      <c r="T15" s="15">
        <v>0</v>
      </c>
      <c r="U15" s="15">
        <v>0</v>
      </c>
      <c r="V15" s="15">
        <v>0</v>
      </c>
      <c r="W15" s="12">
        <f t="shared" si="0"/>
        <v>60529.69</v>
      </c>
      <c r="X15" s="13"/>
      <c r="Y15" s="14">
        <f t="shared" si="1"/>
        <v>2314359.479723962</v>
      </c>
      <c r="Z15" s="14">
        <v>0</v>
      </c>
      <c r="AA15" s="15">
        <v>0</v>
      </c>
      <c r="AB15" s="16">
        <v>1.7400000000000091</v>
      </c>
      <c r="AC15" s="16">
        <v>68717.283750000002</v>
      </c>
      <c r="AD15" s="16">
        <v>0</v>
      </c>
      <c r="AE15" s="16">
        <v>7506.25</v>
      </c>
      <c r="AF15" s="16">
        <v>148281.12000000011</v>
      </c>
      <c r="AG15" s="16">
        <v>121658.86002854584</v>
      </c>
      <c r="AH15" s="16">
        <v>0</v>
      </c>
      <c r="AI15" s="16">
        <v>0</v>
      </c>
      <c r="AJ15" s="16">
        <v>-174415.14395999743</v>
      </c>
      <c r="AK15" s="38">
        <f t="shared" si="10"/>
        <v>2486109.5895425109</v>
      </c>
      <c r="AL15" s="16"/>
      <c r="AM15" s="16"/>
      <c r="AN15" s="39">
        <f t="shared" si="15"/>
        <v>1.2755147877547585E-3</v>
      </c>
      <c r="AO15" s="16">
        <f t="shared" si="16"/>
        <v>-98.877906346748873</v>
      </c>
      <c r="AP15" s="12">
        <f t="shared" si="11"/>
        <v>2486010.7116361642</v>
      </c>
      <c r="AQ15" s="17"/>
      <c r="AR15" s="38">
        <v>2660524.7335025081</v>
      </c>
      <c r="AS15" s="18">
        <f t="shared" si="2"/>
        <v>0.93440616444238012</v>
      </c>
      <c r="AT15" s="17"/>
      <c r="AU15" s="16">
        <v>10186.19</v>
      </c>
      <c r="AV15" s="19">
        <v>23.43</v>
      </c>
      <c r="AW15" s="19">
        <v>0</v>
      </c>
      <c r="AX15" s="19">
        <v>25321.267434817561</v>
      </c>
      <c r="AY15" s="19">
        <v>4541</v>
      </c>
      <c r="AZ15" s="16">
        <v>1230</v>
      </c>
      <c r="BA15" s="14">
        <f t="shared" si="12"/>
        <v>41301.88743481756</v>
      </c>
      <c r="BB15" s="22">
        <f t="shared" si="3"/>
        <v>2527312.5990709816</v>
      </c>
      <c r="BC15" s="21"/>
      <c r="BD15" s="16"/>
      <c r="BE15" s="16"/>
      <c r="BF15" s="16">
        <f t="shared" si="13"/>
        <v>0</v>
      </c>
      <c r="BG15" s="13"/>
      <c r="BH15" s="12">
        <f t="shared" si="4"/>
        <v>2527312.5990709816</v>
      </c>
      <c r="BI15" s="13"/>
      <c r="BJ15" s="16">
        <v>158921.94232006656</v>
      </c>
      <c r="BK15" s="16">
        <v>22048.057693318566</v>
      </c>
      <c r="BL15" s="38">
        <v>154824.76542359838</v>
      </c>
      <c r="BM15" s="13"/>
      <c r="BN15" s="12">
        <f t="shared" si="14"/>
        <v>2682137.3644945798</v>
      </c>
      <c r="BO15" s="43">
        <f t="shared" si="5"/>
        <v>2533360.5044945795</v>
      </c>
      <c r="BP15" s="45">
        <f t="shared" si="6"/>
        <v>1.1906389703054889E-3</v>
      </c>
      <c r="BQ15" s="43"/>
    </row>
    <row r="16" spans="1:69" x14ac:dyDescent="0.25">
      <c r="A16" s="11" t="s">
        <v>22</v>
      </c>
      <c r="B16" s="13"/>
      <c r="C16" s="15">
        <v>6750287.71516704</v>
      </c>
      <c r="D16" s="15">
        <v>-39987.681973144034</v>
      </c>
      <c r="E16" s="15">
        <v>-172432</v>
      </c>
      <c r="F16" s="15">
        <v>162517.89608458581</v>
      </c>
      <c r="G16" s="12">
        <f t="shared" si="7"/>
        <v>-49901.785888558225</v>
      </c>
      <c r="H16" s="13"/>
      <c r="I16" s="12">
        <f t="shared" si="8"/>
        <v>6700385.9292784818</v>
      </c>
      <c r="J16" s="13"/>
      <c r="K16" s="15">
        <v>172432</v>
      </c>
      <c r="L16" s="15">
        <v>73084</v>
      </c>
      <c r="M16" s="13"/>
      <c r="N16" s="12">
        <f t="shared" si="9"/>
        <v>6945901.9292784818</v>
      </c>
      <c r="O16" s="13"/>
      <c r="P16" s="15">
        <v>7608.2351724137934</v>
      </c>
      <c r="Q16" s="16">
        <v>48160</v>
      </c>
      <c r="R16" s="16">
        <v>114833.69</v>
      </c>
      <c r="S16" s="15">
        <v>-174787.06</v>
      </c>
      <c r="T16" s="15">
        <v>0</v>
      </c>
      <c r="U16" s="15">
        <v>-34954</v>
      </c>
      <c r="V16" s="15">
        <v>-122237.761</v>
      </c>
      <c r="W16" s="12">
        <f t="shared" si="0"/>
        <v>-161376.89582758621</v>
      </c>
      <c r="X16" s="13"/>
      <c r="Y16" s="14">
        <f t="shared" si="1"/>
        <v>6784525.0334508959</v>
      </c>
      <c r="Z16" s="14">
        <v>0</v>
      </c>
      <c r="AA16" s="15">
        <v>-93564.7</v>
      </c>
      <c r="AB16" s="16">
        <v>170.76482758620659</v>
      </c>
      <c r="AC16" s="16">
        <v>-1975.146157080726</v>
      </c>
      <c r="AD16" s="16">
        <v>34954</v>
      </c>
      <c r="AE16" s="16">
        <v>36987.300000000003</v>
      </c>
      <c r="AF16" s="16">
        <v>666862.54999999981</v>
      </c>
      <c r="AG16" s="16">
        <v>0</v>
      </c>
      <c r="AH16" s="16">
        <v>0</v>
      </c>
      <c r="AI16" s="16">
        <v>6602.7984531535749</v>
      </c>
      <c r="AJ16" s="16">
        <v>-591008.56294483249</v>
      </c>
      <c r="AK16" s="38">
        <f t="shared" si="10"/>
        <v>6843554.0376297217</v>
      </c>
      <c r="AL16" s="16"/>
      <c r="AM16" s="16"/>
      <c r="AN16" s="39">
        <f t="shared" si="15"/>
        <v>3.5111301659882977E-3</v>
      </c>
      <c r="AO16" s="16">
        <f t="shared" si="16"/>
        <v>-272.18281046741282</v>
      </c>
      <c r="AP16" s="12">
        <f t="shared" si="11"/>
        <v>6843281.854819254</v>
      </c>
      <c r="AQ16" s="17"/>
      <c r="AR16" s="38">
        <v>9015231.4972553831</v>
      </c>
      <c r="AS16" s="18">
        <f t="shared" si="2"/>
        <v>0.75907999222234479</v>
      </c>
      <c r="AT16" s="17"/>
      <c r="AU16" s="16">
        <v>174787.06</v>
      </c>
      <c r="AV16" s="19">
        <v>402.01</v>
      </c>
      <c r="AW16" s="19">
        <v>215802.46508339999</v>
      </c>
      <c r="AX16" s="19">
        <v>85801.528117452879</v>
      </c>
      <c r="AY16" s="19">
        <v>17452</v>
      </c>
      <c r="AZ16" s="16">
        <v>12250</v>
      </c>
      <c r="BA16" s="14">
        <f t="shared" si="12"/>
        <v>506495.06320085283</v>
      </c>
      <c r="BB16" s="22">
        <f t="shared" si="3"/>
        <v>7349776.9180201069</v>
      </c>
      <c r="BC16" s="21"/>
      <c r="BD16" s="16"/>
      <c r="BE16" s="16"/>
      <c r="BF16" s="16">
        <f t="shared" si="13"/>
        <v>0</v>
      </c>
      <c r="BG16" s="13"/>
      <c r="BH16" s="12">
        <f t="shared" si="4"/>
        <v>7349776.9180201069</v>
      </c>
      <c r="BI16" s="13"/>
      <c r="BJ16" s="16">
        <v>794956.57423095987</v>
      </c>
      <c r="BK16" s="16">
        <v>412.76767682516947</v>
      </c>
      <c r="BL16" s="38">
        <v>665890.92158335901</v>
      </c>
      <c r="BM16" s="13"/>
      <c r="BN16" s="12">
        <f t="shared" si="14"/>
        <v>8015667.839603466</v>
      </c>
      <c r="BO16" s="43">
        <f t="shared" si="5"/>
        <v>7341026.2896034662</v>
      </c>
      <c r="BP16" s="45">
        <f t="shared" si="6"/>
        <v>3.4501650937290426E-3</v>
      </c>
      <c r="BQ16" s="43"/>
    </row>
    <row r="17" spans="1:69" x14ac:dyDescent="0.25">
      <c r="A17" s="11" t="s">
        <v>23</v>
      </c>
      <c r="B17" s="13"/>
      <c r="C17" s="15">
        <v>9372845.7962306403</v>
      </c>
      <c r="D17" s="15">
        <v>-42234.091791408537</v>
      </c>
      <c r="E17" s="15">
        <v>-237510</v>
      </c>
      <c r="F17" s="15">
        <v>13949.640000000007</v>
      </c>
      <c r="G17" s="12">
        <f t="shared" si="7"/>
        <v>-265794.45179140853</v>
      </c>
      <c r="H17" s="13"/>
      <c r="I17" s="12">
        <f t="shared" si="8"/>
        <v>9107051.3444392309</v>
      </c>
      <c r="J17" s="13"/>
      <c r="K17" s="15">
        <v>237510</v>
      </c>
      <c r="L17" s="15">
        <v>125539</v>
      </c>
      <c r="M17" s="13"/>
      <c r="N17" s="12">
        <f t="shared" si="9"/>
        <v>9470100.3444392309</v>
      </c>
      <c r="O17" s="13"/>
      <c r="P17" s="15">
        <v>8573.7676183209078</v>
      </c>
      <c r="Q17" s="16">
        <v>67678</v>
      </c>
      <c r="R17" s="16">
        <v>145160.26999999999</v>
      </c>
      <c r="S17" s="15">
        <v>-437987.42</v>
      </c>
      <c r="T17" s="15">
        <v>0</v>
      </c>
      <c r="U17" s="15">
        <v>-47852</v>
      </c>
      <c r="V17" s="15">
        <v>0</v>
      </c>
      <c r="W17" s="12">
        <f t="shared" si="0"/>
        <v>-264427.38238167908</v>
      </c>
      <c r="X17" s="13"/>
      <c r="Y17" s="14">
        <f t="shared" si="1"/>
        <v>9205672.9620575514</v>
      </c>
      <c r="Z17" s="14">
        <v>0</v>
      </c>
      <c r="AA17" s="15">
        <v>-170986.58</v>
      </c>
      <c r="AB17" s="16">
        <v>1074.8123816790921</v>
      </c>
      <c r="AC17" s="16">
        <v>27037.680000000015</v>
      </c>
      <c r="AD17" s="16">
        <v>47852</v>
      </c>
      <c r="AE17" s="16">
        <v>20723.759999999998</v>
      </c>
      <c r="AF17" s="16">
        <v>811875.91999999993</v>
      </c>
      <c r="AG17" s="16">
        <v>0</v>
      </c>
      <c r="AH17" s="16">
        <v>0</v>
      </c>
      <c r="AI17" s="16">
        <v>7573.6419237203972</v>
      </c>
      <c r="AJ17" s="16">
        <v>-781315.47076518298</v>
      </c>
      <c r="AK17" s="38">
        <f t="shared" si="10"/>
        <v>9169508.7255977672</v>
      </c>
      <c r="AL17" s="16"/>
      <c r="AM17" s="16"/>
      <c r="AN17" s="39">
        <f t="shared" si="15"/>
        <v>4.7044764338399448E-3</v>
      </c>
      <c r="AO17" s="16">
        <f t="shared" si="16"/>
        <v>-364.6910131512725</v>
      </c>
      <c r="AP17" s="12">
        <f t="shared" si="11"/>
        <v>9169144.0345846154</v>
      </c>
      <c r="AQ17" s="17"/>
      <c r="AR17" s="38">
        <v>10340787.425829653</v>
      </c>
      <c r="AS17" s="18">
        <f t="shared" si="2"/>
        <v>0.88669688844792827</v>
      </c>
      <c r="AT17" s="17"/>
      <c r="AU17" s="16">
        <v>437987.42</v>
      </c>
      <c r="AV17" s="19">
        <v>1007.37</v>
      </c>
      <c r="AW17" s="19">
        <v>170986.58405333327</v>
      </c>
      <c r="AX17" s="19">
        <v>98417.368799020216</v>
      </c>
      <c r="AY17" s="19">
        <v>22651</v>
      </c>
      <c r="AZ17" s="16">
        <v>25465</v>
      </c>
      <c r="BA17" s="14">
        <f t="shared" si="12"/>
        <v>756514.74285235337</v>
      </c>
      <c r="BB17" s="22">
        <f t="shared" si="3"/>
        <v>9925658.7774369679</v>
      </c>
      <c r="BC17" s="21"/>
      <c r="BD17" s="16"/>
      <c r="BE17" s="16"/>
      <c r="BF17" s="16">
        <f t="shared" si="13"/>
        <v>0</v>
      </c>
      <c r="BG17" s="13"/>
      <c r="BH17" s="12">
        <f t="shared" si="4"/>
        <v>9925658.7774369679</v>
      </c>
      <c r="BI17" s="13"/>
      <c r="BJ17" s="16">
        <v>889165.63148928271</v>
      </c>
      <c r="BK17" s="16">
        <v>140716.3709234132</v>
      </c>
      <c r="BL17" s="38">
        <v>693728.65239800524</v>
      </c>
      <c r="BM17" s="13"/>
      <c r="BN17" s="12">
        <f t="shared" si="14"/>
        <v>10619387.429834973</v>
      </c>
      <c r="BO17" s="43">
        <f t="shared" si="5"/>
        <v>9797862.9298349731</v>
      </c>
      <c r="BP17" s="45">
        <f t="shared" si="6"/>
        <v>4.6048390701900572E-3</v>
      </c>
      <c r="BQ17" s="43"/>
    </row>
    <row r="18" spans="1:69" x14ac:dyDescent="0.25">
      <c r="A18" s="11" t="s">
        <v>24</v>
      </c>
      <c r="B18" s="13"/>
      <c r="C18" s="15">
        <v>2233971.5543314563</v>
      </c>
      <c r="D18" s="15">
        <v>-34814.034804515257</v>
      </c>
      <c r="E18" s="15">
        <v>-57003</v>
      </c>
      <c r="F18" s="15">
        <v>-11879.905625027233</v>
      </c>
      <c r="G18" s="12">
        <f t="shared" si="7"/>
        <v>-103696.94042954248</v>
      </c>
      <c r="H18" s="13"/>
      <c r="I18" s="12">
        <f t="shared" si="8"/>
        <v>2130274.6139019136</v>
      </c>
      <c r="J18" s="13"/>
      <c r="K18" s="15">
        <v>57003</v>
      </c>
      <c r="L18" s="15">
        <v>75586</v>
      </c>
      <c r="M18" s="13"/>
      <c r="N18" s="12">
        <f t="shared" si="9"/>
        <v>2262863.6139019136</v>
      </c>
      <c r="O18" s="13"/>
      <c r="P18" s="15">
        <v>246.78</v>
      </c>
      <c r="Q18" s="16">
        <v>30402</v>
      </c>
      <c r="R18" s="16">
        <v>44989.48</v>
      </c>
      <c r="S18" s="15">
        <v>-194430.30000000002</v>
      </c>
      <c r="T18" s="15">
        <v>0</v>
      </c>
      <c r="U18" s="15">
        <v>0</v>
      </c>
      <c r="V18" s="15">
        <v>-66957.707739130405</v>
      </c>
      <c r="W18" s="12">
        <f t="shared" si="0"/>
        <v>-185749.7477391304</v>
      </c>
      <c r="X18" s="13"/>
      <c r="Y18" s="14">
        <f t="shared" si="1"/>
        <v>2077113.8661627832</v>
      </c>
      <c r="Z18" s="14">
        <v>0</v>
      </c>
      <c r="AA18" s="15">
        <v>20894.79</v>
      </c>
      <c r="AB18" s="16">
        <v>-7.7800000000000011</v>
      </c>
      <c r="AC18" s="16">
        <v>10710.254108670393</v>
      </c>
      <c r="AD18" s="16">
        <v>0</v>
      </c>
      <c r="AE18" s="16">
        <v>6037.63</v>
      </c>
      <c r="AF18" s="16">
        <v>108008.75</v>
      </c>
      <c r="AG18" s="16">
        <v>0</v>
      </c>
      <c r="AH18" s="16">
        <v>0</v>
      </c>
      <c r="AI18" s="16">
        <v>0</v>
      </c>
      <c r="AJ18" s="16">
        <v>-141160.96752524143</v>
      </c>
      <c r="AK18" s="38">
        <f t="shared" si="10"/>
        <v>2081596.5427462119</v>
      </c>
      <c r="AL18" s="16"/>
      <c r="AM18" s="16"/>
      <c r="AN18" s="39">
        <f t="shared" si="15"/>
        <v>1.0679767229812909E-3</v>
      </c>
      <c r="AO18" s="16">
        <f t="shared" si="16"/>
        <v>-82.789555565509673</v>
      </c>
      <c r="AP18" s="12">
        <f t="shared" si="11"/>
        <v>2081513.7531906464</v>
      </c>
      <c r="AQ18" s="17"/>
      <c r="AR18" s="38">
        <v>2153266.2644947008</v>
      </c>
      <c r="AS18" s="18">
        <f t="shared" si="2"/>
        <v>0.96667736243901436</v>
      </c>
      <c r="AT18" s="17"/>
      <c r="AU18" s="16">
        <v>194430.30000000002</v>
      </c>
      <c r="AV18" s="19">
        <v>447.19</v>
      </c>
      <c r="AW18" s="19">
        <v>46062.910608695653</v>
      </c>
      <c r="AX18" s="19">
        <v>20493.487715057741</v>
      </c>
      <c r="AY18" s="19">
        <v>2687</v>
      </c>
      <c r="AZ18" s="16">
        <v>1395</v>
      </c>
      <c r="BA18" s="14">
        <f t="shared" si="12"/>
        <v>265515.88832375337</v>
      </c>
      <c r="BB18" s="22">
        <f t="shared" si="3"/>
        <v>2347029.6415144</v>
      </c>
      <c r="BC18" s="21"/>
      <c r="BD18" s="16"/>
      <c r="BE18" s="16"/>
      <c r="BF18" s="16">
        <f t="shared" si="13"/>
        <v>0</v>
      </c>
      <c r="BG18" s="13"/>
      <c r="BH18" s="12">
        <f t="shared" si="4"/>
        <v>2347029.6415144</v>
      </c>
      <c r="BI18" s="13"/>
      <c r="BJ18" s="16">
        <v>42131.510838546477</v>
      </c>
      <c r="BK18" s="16">
        <v>-3619.3967531630478</v>
      </c>
      <c r="BL18" s="38">
        <v>39570.315828884341</v>
      </c>
      <c r="BM18" s="13"/>
      <c r="BN18" s="12">
        <f t="shared" si="14"/>
        <v>2386599.9573432845</v>
      </c>
      <c r="BO18" s="43">
        <f t="shared" si="5"/>
        <v>2278352.2073432845</v>
      </c>
      <c r="BP18" s="45">
        <f t="shared" si="6"/>
        <v>1.0707891440368234E-3</v>
      </c>
      <c r="BQ18" s="43"/>
    </row>
    <row r="19" spans="1:69" x14ac:dyDescent="0.25">
      <c r="A19" s="11" t="s">
        <v>25</v>
      </c>
      <c r="B19" s="13"/>
      <c r="C19" s="15">
        <v>51657095.856613502</v>
      </c>
      <c r="D19" s="15">
        <v>-73134.918434197418</v>
      </c>
      <c r="E19" s="15">
        <v>-1122339</v>
      </c>
      <c r="F19" s="15">
        <v>178111.58609999699</v>
      </c>
      <c r="G19" s="12">
        <f t="shared" si="7"/>
        <v>-1017362.3323342004</v>
      </c>
      <c r="H19" s="13"/>
      <c r="I19" s="12">
        <f t="shared" si="8"/>
        <v>50639733.524279304</v>
      </c>
      <c r="J19" s="13"/>
      <c r="K19" s="15">
        <v>1122339</v>
      </c>
      <c r="L19" s="15">
        <v>3544268</v>
      </c>
      <c r="M19" s="13"/>
      <c r="N19" s="12">
        <f t="shared" si="9"/>
        <v>55306340.524279304</v>
      </c>
      <c r="O19" s="13"/>
      <c r="P19" s="15">
        <v>61683.910735151047</v>
      </c>
      <c r="Q19" s="16">
        <v>277328</v>
      </c>
      <c r="R19" s="16">
        <v>562321.46</v>
      </c>
      <c r="S19" s="15">
        <v>-68297.149999999994</v>
      </c>
      <c r="T19" s="15">
        <v>0</v>
      </c>
      <c r="U19" s="15">
        <v>-281681</v>
      </c>
      <c r="V19" s="15">
        <v>-1988379.5141723701</v>
      </c>
      <c r="W19" s="12">
        <f t="shared" si="0"/>
        <v>-1437024.2934372192</v>
      </c>
      <c r="X19" s="13"/>
      <c r="Y19" s="14">
        <f t="shared" si="1"/>
        <v>53869316.230842084</v>
      </c>
      <c r="Z19" s="14">
        <v>0</v>
      </c>
      <c r="AA19" s="15">
        <v>-79126.960000000006</v>
      </c>
      <c r="AB19" s="16">
        <v>5390.0892648489535</v>
      </c>
      <c r="AC19" s="16">
        <v>27914.559599997308</v>
      </c>
      <c r="AD19" s="16">
        <v>281681</v>
      </c>
      <c r="AE19" s="16">
        <v>355404.41</v>
      </c>
      <c r="AF19" s="16">
        <v>6403585</v>
      </c>
      <c r="AG19" s="16">
        <v>0</v>
      </c>
      <c r="AH19" s="16">
        <v>0</v>
      </c>
      <c r="AI19" s="16">
        <v>52937.751351692539</v>
      </c>
      <c r="AJ19" s="16">
        <v>-5461188.2282229783</v>
      </c>
      <c r="AK19" s="38">
        <f t="shared" si="10"/>
        <v>55455913.852835633</v>
      </c>
      <c r="AL19" s="16"/>
      <c r="AM19" s="16"/>
      <c r="AN19" s="39">
        <f t="shared" si="15"/>
        <v>2.8452019366033778E-2</v>
      </c>
      <c r="AO19" s="16">
        <f t="shared" si="16"/>
        <v>-2205.6005412549384</v>
      </c>
      <c r="AP19" s="12">
        <f t="shared" si="11"/>
        <v>55453708.252294376</v>
      </c>
      <c r="AQ19" s="17"/>
      <c r="AR19" s="38">
        <v>72279365.600159109</v>
      </c>
      <c r="AS19" s="18">
        <f t="shared" si="2"/>
        <v>0.76721354416774667</v>
      </c>
      <c r="AT19" s="17"/>
      <c r="AU19" s="16">
        <v>68297.149999999994</v>
      </c>
      <c r="AV19" s="19">
        <v>157.08000000000001</v>
      </c>
      <c r="AW19" s="19">
        <v>2067506.481814797</v>
      </c>
      <c r="AX19" s="19">
        <v>687911.34445540991</v>
      </c>
      <c r="AY19" s="19">
        <v>45450</v>
      </c>
      <c r="AZ19" s="16">
        <v>38700</v>
      </c>
      <c r="BA19" s="14">
        <f t="shared" si="12"/>
        <v>2908022.0562702068</v>
      </c>
      <c r="BB19" s="22">
        <f t="shared" si="3"/>
        <v>58361730.308564581</v>
      </c>
      <c r="BC19" s="21"/>
      <c r="BD19" s="16"/>
      <c r="BE19" s="16"/>
      <c r="BF19" s="16">
        <f t="shared" si="13"/>
        <v>0</v>
      </c>
      <c r="BG19" s="13"/>
      <c r="BH19" s="12">
        <f t="shared" si="4"/>
        <v>58361730.308564581</v>
      </c>
      <c r="BI19" s="13"/>
      <c r="BJ19" s="16">
        <v>3645548.263966674</v>
      </c>
      <c r="BK19" s="16">
        <v>519050.26769194286</v>
      </c>
      <c r="BL19" s="38">
        <v>2720712.5037040096</v>
      </c>
      <c r="BM19" s="13"/>
      <c r="BN19" s="12">
        <f t="shared" si="14"/>
        <v>61082442.812268592</v>
      </c>
      <c r="BO19" s="43">
        <f t="shared" si="5"/>
        <v>54611783.812268592</v>
      </c>
      <c r="BP19" s="45">
        <f t="shared" si="6"/>
        <v>2.5666666046709332E-2</v>
      </c>
      <c r="BQ19" s="43"/>
    </row>
    <row r="20" spans="1:69" x14ac:dyDescent="0.25">
      <c r="A20" s="11" t="s">
        <v>26</v>
      </c>
      <c r="B20" s="13"/>
      <c r="C20" s="15">
        <v>8092023.2333469233</v>
      </c>
      <c r="D20" s="15">
        <v>-40537.85879085632</v>
      </c>
      <c r="E20" s="15">
        <v>-185312</v>
      </c>
      <c r="F20" s="15">
        <v>123022.12663260009</v>
      </c>
      <c r="G20" s="12">
        <f t="shared" si="7"/>
        <v>-102827.73215825623</v>
      </c>
      <c r="H20" s="13"/>
      <c r="I20" s="12">
        <f t="shared" si="8"/>
        <v>7989195.5011886675</v>
      </c>
      <c r="J20" s="13"/>
      <c r="K20" s="15">
        <v>185312</v>
      </c>
      <c r="L20" s="15">
        <v>45118</v>
      </c>
      <c r="M20" s="13"/>
      <c r="N20" s="12">
        <f t="shared" si="9"/>
        <v>8219625.5011886675</v>
      </c>
      <c r="O20" s="13"/>
      <c r="P20" s="15">
        <v>8712.0092549857254</v>
      </c>
      <c r="Q20" s="16">
        <v>57026</v>
      </c>
      <c r="R20" s="16">
        <v>122261.14</v>
      </c>
      <c r="S20" s="15">
        <v>-439486.33</v>
      </c>
      <c r="T20" s="15">
        <v>-41393</v>
      </c>
      <c r="U20" s="15">
        <v>0</v>
      </c>
      <c r="V20" s="15">
        <v>-206921.8776875</v>
      </c>
      <c r="W20" s="12">
        <f t="shared" si="0"/>
        <v>-499802.05843251431</v>
      </c>
      <c r="X20" s="13"/>
      <c r="Y20" s="14">
        <f t="shared" si="1"/>
        <v>7719823.4427561536</v>
      </c>
      <c r="Z20" s="14">
        <v>0</v>
      </c>
      <c r="AA20" s="15">
        <v>8013.9</v>
      </c>
      <c r="AB20" s="16">
        <v>-203.32925498572513</v>
      </c>
      <c r="AC20" s="16">
        <v>72565.236684000061</v>
      </c>
      <c r="AD20" s="16">
        <v>41393</v>
      </c>
      <c r="AE20" s="16">
        <v>67556.210000000006</v>
      </c>
      <c r="AF20" s="16">
        <v>1280245.8200000012</v>
      </c>
      <c r="AG20" s="16">
        <v>0</v>
      </c>
      <c r="AH20" s="16">
        <v>0</v>
      </c>
      <c r="AI20" s="16">
        <v>7917.0121268477442</v>
      </c>
      <c r="AJ20" s="16">
        <v>-816738.38283380552</v>
      </c>
      <c r="AK20" s="38">
        <f t="shared" si="10"/>
        <v>8380572.9094782127</v>
      </c>
      <c r="AL20" s="16"/>
      <c r="AM20" s="16"/>
      <c r="AN20" s="39">
        <f t="shared" si="15"/>
        <v>4.2997077525707347E-3</v>
      </c>
      <c r="AO20" s="16">
        <f t="shared" si="16"/>
        <v>-333.31334497928333</v>
      </c>
      <c r="AP20" s="12">
        <f t="shared" si="11"/>
        <v>8380239.596133233</v>
      </c>
      <c r="AQ20" s="17"/>
      <c r="AR20" s="38">
        <v>10809613.165766357</v>
      </c>
      <c r="AS20" s="18">
        <f t="shared" si="2"/>
        <v>0.77525804740849935</v>
      </c>
      <c r="AT20" s="17"/>
      <c r="AU20" s="16">
        <v>439486.33</v>
      </c>
      <c r="AV20" s="19">
        <v>1010.82</v>
      </c>
      <c r="AW20" s="19">
        <v>198907.97616666669</v>
      </c>
      <c r="AX20" s="19">
        <v>102879.36901716339</v>
      </c>
      <c r="AY20" s="19">
        <v>9230</v>
      </c>
      <c r="AZ20" s="16">
        <v>5935</v>
      </c>
      <c r="BA20" s="14">
        <f t="shared" si="12"/>
        <v>757449.49518383015</v>
      </c>
      <c r="BB20" s="22">
        <f t="shared" si="3"/>
        <v>9137689.0913170632</v>
      </c>
      <c r="BC20" s="21"/>
      <c r="BD20" s="16"/>
      <c r="BE20" s="16"/>
      <c r="BF20" s="16">
        <f t="shared" si="13"/>
        <v>0</v>
      </c>
      <c r="BG20" s="13"/>
      <c r="BH20" s="12">
        <f t="shared" si="4"/>
        <v>9137689.0913170632</v>
      </c>
      <c r="BI20" s="13"/>
      <c r="BJ20" s="16">
        <v>899955.8633574855</v>
      </c>
      <c r="BK20" s="16">
        <v>126648.06980647694</v>
      </c>
      <c r="BL20" s="38">
        <v>659612.46604200627</v>
      </c>
      <c r="BM20" s="13"/>
      <c r="BN20" s="12">
        <f t="shared" si="14"/>
        <v>9797301.5573590696</v>
      </c>
      <c r="BO20" s="43">
        <f t="shared" si="5"/>
        <v>8508547.0573590677</v>
      </c>
      <c r="BP20" s="45">
        <f t="shared" si="6"/>
        <v>3.998881205101488E-3</v>
      </c>
      <c r="BQ20" s="43"/>
    </row>
    <row r="21" spans="1:69" x14ac:dyDescent="0.25">
      <c r="A21" s="11" t="s">
        <v>27</v>
      </c>
      <c r="B21" s="13"/>
      <c r="C21" s="15">
        <v>4136604.0209764098</v>
      </c>
      <c r="D21" s="15">
        <v>-36839.443288521798</v>
      </c>
      <c r="E21" s="15">
        <v>-93356</v>
      </c>
      <c r="F21" s="15">
        <v>64244.161680000019</v>
      </c>
      <c r="G21" s="12">
        <f t="shared" si="7"/>
        <v>-65951.281608521778</v>
      </c>
      <c r="H21" s="13"/>
      <c r="I21" s="12">
        <f t="shared" si="8"/>
        <v>4070652.7393678878</v>
      </c>
      <c r="J21" s="13"/>
      <c r="K21" s="15">
        <v>93356</v>
      </c>
      <c r="L21" s="15">
        <v>9123</v>
      </c>
      <c r="M21" s="13"/>
      <c r="N21" s="12">
        <f t="shared" si="9"/>
        <v>4173131.7393678878</v>
      </c>
      <c r="O21" s="13"/>
      <c r="P21" s="15">
        <v>1295.2087630268202</v>
      </c>
      <c r="Q21" s="16">
        <v>20328</v>
      </c>
      <c r="R21" s="16">
        <v>72332.45</v>
      </c>
      <c r="S21" s="15">
        <v>-204674.81999999998</v>
      </c>
      <c r="T21" s="15">
        <v>-20545</v>
      </c>
      <c r="U21" s="15">
        <v>0</v>
      </c>
      <c r="V21" s="15">
        <v>-67038.984728571406</v>
      </c>
      <c r="W21" s="12">
        <f t="shared" si="0"/>
        <v>-198303.14596554457</v>
      </c>
      <c r="X21" s="13"/>
      <c r="Y21" s="14">
        <f t="shared" si="1"/>
        <v>3974828.5934023433</v>
      </c>
      <c r="Z21" s="14">
        <v>0</v>
      </c>
      <c r="AA21" s="15">
        <v>-4471.59</v>
      </c>
      <c r="AB21" s="16">
        <v>178.66123697317994</v>
      </c>
      <c r="AC21" s="16">
        <v>60330.53643</v>
      </c>
      <c r="AD21" s="16">
        <v>20545</v>
      </c>
      <c r="AE21" s="16">
        <v>19744.689999999999</v>
      </c>
      <c r="AF21" s="16">
        <v>37897.700000000652</v>
      </c>
      <c r="AG21" s="16">
        <v>0</v>
      </c>
      <c r="AH21" s="16">
        <v>7504.3581528977957</v>
      </c>
      <c r="AI21" s="16">
        <v>4010.7378289955936</v>
      </c>
      <c r="AJ21" s="16">
        <v>-308101.70329425135</v>
      </c>
      <c r="AK21" s="38">
        <f t="shared" si="10"/>
        <v>3812466.9837569585</v>
      </c>
      <c r="AL21" s="16"/>
      <c r="AM21" s="16"/>
      <c r="AN21" s="39">
        <f t="shared" si="15"/>
        <v>1.9560111251988835E-3</v>
      </c>
      <c r="AO21" s="16">
        <f t="shared" si="16"/>
        <v>-151.62998242541744</v>
      </c>
      <c r="AP21" s="12">
        <f t="shared" si="11"/>
        <v>3812315.3537745331</v>
      </c>
      <c r="AQ21" s="17"/>
      <c r="AR21" s="38">
        <v>5476122.0200391533</v>
      </c>
      <c r="AS21" s="18">
        <f t="shared" si="2"/>
        <v>0.6961706367797984</v>
      </c>
      <c r="AT21" s="17"/>
      <c r="AU21" s="16">
        <v>204674.81999999998</v>
      </c>
      <c r="AV21" s="19">
        <v>470.75</v>
      </c>
      <c r="AW21" s="19">
        <v>71510.58304285715</v>
      </c>
      <c r="AX21" s="19">
        <v>52118.421764326013</v>
      </c>
      <c r="AY21" s="19">
        <v>7644</v>
      </c>
      <c r="AZ21" s="16">
        <v>0</v>
      </c>
      <c r="BA21" s="14">
        <f t="shared" si="12"/>
        <v>336418.57480718312</v>
      </c>
      <c r="BB21" s="22">
        <f t="shared" si="3"/>
        <v>4148733.9285817165</v>
      </c>
      <c r="BC21" s="21"/>
      <c r="BD21" s="16"/>
      <c r="BE21" s="16"/>
      <c r="BF21" s="16">
        <f t="shared" si="13"/>
        <v>0</v>
      </c>
      <c r="BG21" s="13"/>
      <c r="BH21" s="12">
        <f t="shared" si="4"/>
        <v>4148733.9285817165</v>
      </c>
      <c r="BI21" s="13"/>
      <c r="BJ21" s="16">
        <v>254125.04087910641</v>
      </c>
      <c r="BK21" s="16">
        <v>8994.4263716053683</v>
      </c>
      <c r="BL21" s="38">
        <v>288934.2913421953</v>
      </c>
      <c r="BM21" s="13"/>
      <c r="BN21" s="12">
        <f t="shared" si="14"/>
        <v>4437668.2199239116</v>
      </c>
      <c r="BO21" s="43">
        <f t="shared" si="5"/>
        <v>4398296.6499239104</v>
      </c>
      <c r="BP21" s="45">
        <f t="shared" si="6"/>
        <v>2.067129168972442E-3</v>
      </c>
      <c r="BQ21" s="43"/>
    </row>
    <row r="22" spans="1:69" x14ac:dyDescent="0.25">
      <c r="A22" s="11" t="s">
        <v>28</v>
      </c>
      <c r="B22" s="13"/>
      <c r="C22" s="15">
        <v>2431568.0667023589</v>
      </c>
      <c r="D22" s="15">
        <v>-35351.758959682535</v>
      </c>
      <c r="E22" s="15">
        <v>-65929</v>
      </c>
      <c r="F22" s="15">
        <v>4829.5877999999921</v>
      </c>
      <c r="G22" s="12">
        <f t="shared" si="7"/>
        <v>-96451.171159682548</v>
      </c>
      <c r="H22" s="13"/>
      <c r="I22" s="12">
        <f t="shared" si="8"/>
        <v>2335116.8955426766</v>
      </c>
      <c r="J22" s="13"/>
      <c r="K22" s="15">
        <v>65929</v>
      </c>
      <c r="L22" s="15">
        <v>7839</v>
      </c>
      <c r="M22" s="13"/>
      <c r="N22" s="12">
        <f t="shared" si="9"/>
        <v>2408884.8955426766</v>
      </c>
      <c r="O22" s="13"/>
      <c r="P22" s="15">
        <v>436.51724137931035</v>
      </c>
      <c r="Q22" s="16">
        <v>20156</v>
      </c>
      <c r="R22" s="16">
        <v>52248.71</v>
      </c>
      <c r="S22" s="15">
        <v>-306071.09999999998</v>
      </c>
      <c r="T22" s="15">
        <v>0</v>
      </c>
      <c r="U22" s="15">
        <v>0</v>
      </c>
      <c r="V22" s="15">
        <v>0</v>
      </c>
      <c r="W22" s="12">
        <f t="shared" si="0"/>
        <v>-233229.87275862065</v>
      </c>
      <c r="X22" s="13"/>
      <c r="Y22" s="14">
        <f t="shared" si="1"/>
        <v>2175655.0227840561</v>
      </c>
      <c r="Z22" s="20">
        <v>0</v>
      </c>
      <c r="AA22" s="15">
        <v>-8470.73</v>
      </c>
      <c r="AB22" s="16">
        <v>35.482758620689651</v>
      </c>
      <c r="AC22" s="16">
        <v>2956.8677999999923</v>
      </c>
      <c r="AD22" s="16">
        <v>0</v>
      </c>
      <c r="AE22" s="16">
        <v>4405.84</v>
      </c>
      <c r="AF22" s="16">
        <v>288345.09000000032</v>
      </c>
      <c r="AG22" s="16">
        <v>0</v>
      </c>
      <c r="AH22" s="16">
        <v>0</v>
      </c>
      <c r="AI22" s="16">
        <v>0</v>
      </c>
      <c r="AJ22" s="16">
        <v>-145342.90158055778</v>
      </c>
      <c r="AK22" s="38">
        <f t="shared" si="10"/>
        <v>2317584.6717621195</v>
      </c>
      <c r="AL22" s="16"/>
      <c r="AM22" s="16"/>
      <c r="AN22" s="39">
        <f t="shared" si="15"/>
        <v>1.1890519762848908E-3</v>
      </c>
      <c r="AO22" s="16">
        <f t="shared" si="16"/>
        <v>-92.175309201604733</v>
      </c>
      <c r="AP22" s="12">
        <f t="shared" si="11"/>
        <v>2317492.4964529178</v>
      </c>
      <c r="AQ22" s="17"/>
      <c r="AR22" s="38">
        <v>2217057.3937248406</v>
      </c>
      <c r="AS22" s="18">
        <f t="shared" si="2"/>
        <v>1.0453010837754353</v>
      </c>
      <c r="AT22" s="17"/>
      <c r="AU22" s="16">
        <v>306071.09999999998</v>
      </c>
      <c r="AV22" s="19">
        <v>703.96</v>
      </c>
      <c r="AW22" s="19">
        <v>8470.7383599999976</v>
      </c>
      <c r="AX22" s="19">
        <v>21100.613152707374</v>
      </c>
      <c r="AY22" s="19">
        <v>3386</v>
      </c>
      <c r="AZ22" s="16">
        <v>4241.25</v>
      </c>
      <c r="BA22" s="14">
        <f t="shared" si="12"/>
        <v>343973.66151270736</v>
      </c>
      <c r="BB22" s="22">
        <f t="shared" si="3"/>
        <v>2661466.1579656252</v>
      </c>
      <c r="BC22" s="21"/>
      <c r="BD22" s="16"/>
      <c r="BE22" s="16"/>
      <c r="BF22" s="16">
        <f t="shared" si="13"/>
        <v>0</v>
      </c>
      <c r="BG22" s="13"/>
      <c r="BH22" s="12">
        <f t="shared" si="4"/>
        <v>2661466.1579656252</v>
      </c>
      <c r="BI22" s="13"/>
      <c r="BJ22" s="16">
        <v>129763.7086601125</v>
      </c>
      <c r="BK22" s="16">
        <v>23664.144327166607</v>
      </c>
      <c r="BL22" s="38">
        <v>130683.42333988177</v>
      </c>
      <c r="BM22" s="13"/>
      <c r="BN22" s="12">
        <f t="shared" si="14"/>
        <v>2792149.5813055071</v>
      </c>
      <c r="BO22" s="43">
        <f t="shared" si="5"/>
        <v>2503332.4913055068</v>
      </c>
      <c r="BP22" s="45">
        <f t="shared" si="6"/>
        <v>1.1765262837611435E-3</v>
      </c>
      <c r="BQ22" s="43"/>
    </row>
    <row r="23" spans="1:69" x14ac:dyDescent="0.25">
      <c r="A23" s="11" t="s">
        <v>29</v>
      </c>
      <c r="B23" s="13"/>
      <c r="C23" s="15">
        <v>550703499.91073394</v>
      </c>
      <c r="D23" s="15">
        <v>-481755.84011425066</v>
      </c>
      <c r="E23" s="15">
        <v>-14700731</v>
      </c>
      <c r="F23" s="15">
        <v>5758607.7923349999</v>
      </c>
      <c r="G23" s="12">
        <f t="shared" si="7"/>
        <v>-9423879.0477792509</v>
      </c>
      <c r="H23" s="13"/>
      <c r="I23" s="12">
        <f t="shared" si="8"/>
        <v>541279620.86295474</v>
      </c>
      <c r="J23" s="13"/>
      <c r="K23" s="15">
        <v>14700731</v>
      </c>
      <c r="L23" s="15">
        <v>18887968</v>
      </c>
      <c r="M23" s="13"/>
      <c r="N23" s="12">
        <f t="shared" si="9"/>
        <v>574868319.86295474</v>
      </c>
      <c r="O23" s="13"/>
      <c r="P23" s="15">
        <v>924416.55240793806</v>
      </c>
      <c r="Q23" s="16">
        <v>3144530</v>
      </c>
      <c r="R23" s="16">
        <v>6078703.79</v>
      </c>
      <c r="S23" s="15">
        <v>-14889677.530000001</v>
      </c>
      <c r="T23" s="15">
        <v>-2886810</v>
      </c>
      <c r="U23" s="15">
        <v>0</v>
      </c>
      <c r="V23" s="15">
        <v>-22477692.891075399</v>
      </c>
      <c r="W23" s="12">
        <f t="shared" si="0"/>
        <v>-30106530.078667462</v>
      </c>
      <c r="X23" s="13"/>
      <c r="Y23" s="14">
        <f t="shared" si="1"/>
        <v>544761789.78428721</v>
      </c>
      <c r="Z23" s="20">
        <v>0</v>
      </c>
      <c r="AA23" s="15">
        <v>3234220.77</v>
      </c>
      <c r="AB23" s="16">
        <v>78688.61759206187</v>
      </c>
      <c r="AC23" s="16">
        <v>8716568.1489304528</v>
      </c>
      <c r="AD23" s="16">
        <v>2886810</v>
      </c>
      <c r="AE23" s="16">
        <v>3008209.48</v>
      </c>
      <c r="AF23" s="16">
        <v>16061459.879999995</v>
      </c>
      <c r="AG23" s="16">
        <v>0</v>
      </c>
      <c r="AH23" s="16">
        <v>1001196.8838503149</v>
      </c>
      <c r="AI23" s="16">
        <v>563809.20482089033</v>
      </c>
      <c r="AJ23" s="16">
        <v>-43390939.7344869</v>
      </c>
      <c r="AK23" s="38">
        <f t="shared" si="10"/>
        <v>536921813.03499401</v>
      </c>
      <c r="AL23" s="16"/>
      <c r="AM23" s="16"/>
      <c r="AN23" s="39">
        <f t="shared" si="15"/>
        <v>0.27547124844172921</v>
      </c>
      <c r="AO23" s="16">
        <f t="shared" si="16"/>
        <v>-21354.531179202848</v>
      </c>
      <c r="AP23" s="12">
        <f t="shared" si="11"/>
        <v>536900458.50381482</v>
      </c>
      <c r="AQ23" s="17"/>
      <c r="AR23" s="38">
        <v>769805490.47596061</v>
      </c>
      <c r="AS23" s="18">
        <f t="shared" si="2"/>
        <v>0.69744950529237759</v>
      </c>
      <c r="AT23" s="17"/>
      <c r="AU23" s="16">
        <v>14889677.530000001</v>
      </c>
      <c r="AV23" s="19">
        <v>34246.26</v>
      </c>
      <c r="AW23" s="19">
        <v>19243472.120826516</v>
      </c>
      <c r="AX23" s="19">
        <v>7326543.689549325</v>
      </c>
      <c r="AY23" s="19">
        <v>919190</v>
      </c>
      <c r="AZ23" s="16">
        <v>0</v>
      </c>
      <c r="BA23" s="14">
        <f t="shared" si="12"/>
        <v>42413129.600375846</v>
      </c>
      <c r="BB23" s="22">
        <f t="shared" si="3"/>
        <v>579313588.10419071</v>
      </c>
      <c r="BC23" s="21"/>
      <c r="BD23" s="16"/>
      <c r="BE23" s="16"/>
      <c r="BF23" s="16">
        <f t="shared" si="13"/>
        <v>0</v>
      </c>
      <c r="BG23" s="13"/>
      <c r="BH23" s="12">
        <f t="shared" si="4"/>
        <v>579313588.10419071</v>
      </c>
      <c r="BI23" s="13"/>
      <c r="BJ23" s="16">
        <v>91164464.046502218</v>
      </c>
      <c r="BK23" s="16">
        <v>9589665.672100015</v>
      </c>
      <c r="BL23" s="38">
        <v>75809513.112132996</v>
      </c>
      <c r="BM23" s="13"/>
      <c r="BN23" s="12">
        <f t="shared" si="14"/>
        <v>655123101.21632373</v>
      </c>
      <c r="BO23" s="43">
        <f t="shared" si="5"/>
        <v>638058536.16632366</v>
      </c>
      <c r="BP23" s="45">
        <f t="shared" si="6"/>
        <v>0.29987731992658634</v>
      </c>
      <c r="BQ23" s="43"/>
    </row>
    <row r="24" spans="1:69" x14ac:dyDescent="0.25">
      <c r="A24" s="11" t="s">
        <v>30</v>
      </c>
      <c r="B24" s="13"/>
      <c r="C24" s="15">
        <v>8114233.7594730239</v>
      </c>
      <c r="D24" s="15">
        <v>-40841.93646995059</v>
      </c>
      <c r="E24" s="15">
        <v>-200598</v>
      </c>
      <c r="F24" s="15">
        <v>56550.089799999929</v>
      </c>
      <c r="G24" s="12">
        <f t="shared" si="7"/>
        <v>-184889.84666995067</v>
      </c>
      <c r="H24" s="13"/>
      <c r="I24" s="12">
        <f t="shared" si="8"/>
        <v>7929343.9128030734</v>
      </c>
      <c r="J24" s="13"/>
      <c r="K24" s="15">
        <v>200598</v>
      </c>
      <c r="L24" s="15">
        <v>384825</v>
      </c>
      <c r="M24" s="13"/>
      <c r="N24" s="12">
        <f t="shared" si="9"/>
        <v>8514766.9128030725</v>
      </c>
      <c r="O24" s="13"/>
      <c r="P24" s="15">
        <v>2712.8421839080465</v>
      </c>
      <c r="Q24" s="16">
        <v>52502</v>
      </c>
      <c r="R24" s="16">
        <v>126366.19</v>
      </c>
      <c r="S24" s="15">
        <v>-397287.43999999994</v>
      </c>
      <c r="T24" s="15">
        <v>-43218</v>
      </c>
      <c r="U24" s="15">
        <v>0</v>
      </c>
      <c r="V24" s="15">
        <v>0</v>
      </c>
      <c r="W24" s="12">
        <f t="shared" si="0"/>
        <v>-258924.4078160919</v>
      </c>
      <c r="X24" s="13"/>
      <c r="Y24" s="14">
        <f t="shared" si="1"/>
        <v>8255842.5049869809</v>
      </c>
      <c r="Z24" s="20">
        <v>0</v>
      </c>
      <c r="AA24" s="15"/>
      <c r="AB24" s="16">
        <v>277.4278160919539</v>
      </c>
      <c r="AC24" s="16">
        <v>150937.03100000002</v>
      </c>
      <c r="AD24" s="16">
        <v>43218</v>
      </c>
      <c r="AE24" s="16">
        <v>50748.75</v>
      </c>
      <c r="AF24" s="16">
        <v>537564.95999999903</v>
      </c>
      <c r="AG24" s="16">
        <v>0</v>
      </c>
      <c r="AH24" s="16">
        <v>22502.570616910369</v>
      </c>
      <c r="AI24" s="16">
        <v>8935.9407947255822</v>
      </c>
      <c r="AJ24" s="16">
        <v>-678180.87784164271</v>
      </c>
      <c r="AK24" s="38">
        <f t="shared" si="10"/>
        <v>8391846.3073730655</v>
      </c>
      <c r="AL24" s="16"/>
      <c r="AM24" s="16"/>
      <c r="AN24" s="39">
        <f t="shared" si="15"/>
        <v>4.3054916431054125E-3</v>
      </c>
      <c r="AO24" s="16">
        <f t="shared" si="16"/>
        <v>-333.76171217353158</v>
      </c>
      <c r="AP24" s="12">
        <f t="shared" si="11"/>
        <v>8391512.5456608925</v>
      </c>
      <c r="AQ24" s="17"/>
      <c r="AR24" s="38">
        <v>12200822.951326519</v>
      </c>
      <c r="AS24" s="18">
        <f t="shared" si="2"/>
        <v>0.68778250279818509</v>
      </c>
      <c r="AT24" s="17"/>
      <c r="AU24" s="16">
        <v>397287.43999999994</v>
      </c>
      <c r="AV24" s="19">
        <v>913.76</v>
      </c>
      <c r="AW24" s="19">
        <v>0</v>
      </c>
      <c r="AX24" s="19">
        <v>116120.06345405683</v>
      </c>
      <c r="AY24" s="19">
        <v>12924</v>
      </c>
      <c r="AZ24" s="16">
        <v>0</v>
      </c>
      <c r="BA24" s="14">
        <f t="shared" si="12"/>
        <v>527245.26345405681</v>
      </c>
      <c r="BB24" s="22">
        <f t="shared" si="3"/>
        <v>8918757.8091149498</v>
      </c>
      <c r="BC24" s="21"/>
      <c r="BD24" s="16"/>
      <c r="BE24" s="16"/>
      <c r="BF24" s="16">
        <f t="shared" si="13"/>
        <v>0</v>
      </c>
      <c r="BG24" s="13"/>
      <c r="BH24" s="12">
        <f t="shared" si="4"/>
        <v>8918757.8091149498</v>
      </c>
      <c r="BI24" s="13"/>
      <c r="BJ24" s="16">
        <v>821380.91612087388</v>
      </c>
      <c r="BK24" s="16">
        <v>103326.09251718875</v>
      </c>
      <c r="BL24" s="38">
        <v>631797.47127125657</v>
      </c>
      <c r="BM24" s="13"/>
      <c r="BN24" s="12">
        <f t="shared" si="14"/>
        <v>9550555.2803862058</v>
      </c>
      <c r="BO24" s="43">
        <f t="shared" si="5"/>
        <v>9010000.0503862072</v>
      </c>
      <c r="BP24" s="45">
        <f t="shared" si="6"/>
        <v>4.2345561018306268E-3</v>
      </c>
      <c r="BQ24" s="43"/>
    </row>
    <row r="25" spans="1:69" x14ac:dyDescent="0.25">
      <c r="A25" s="11" t="s">
        <v>31</v>
      </c>
      <c r="B25" s="13"/>
      <c r="C25" s="15">
        <v>11486857.650588026</v>
      </c>
      <c r="D25" s="15">
        <v>-45524.948915962952</v>
      </c>
      <c r="E25" s="15">
        <v>-337855</v>
      </c>
      <c r="F25" s="15">
        <v>-37011.568460999886</v>
      </c>
      <c r="G25" s="12">
        <f t="shared" si="7"/>
        <v>-420391.51737696282</v>
      </c>
      <c r="H25" s="13"/>
      <c r="I25" s="12">
        <f t="shared" si="8"/>
        <v>11066466.133211063</v>
      </c>
      <c r="J25" s="13"/>
      <c r="K25" s="15">
        <v>337855</v>
      </c>
      <c r="L25" s="15">
        <v>644511</v>
      </c>
      <c r="M25" s="13"/>
      <c r="N25" s="12">
        <f t="shared" si="9"/>
        <v>12048832.133211063</v>
      </c>
      <c r="O25" s="13"/>
      <c r="P25" s="15">
        <v>15894.833495790619</v>
      </c>
      <c r="Q25" s="16">
        <v>114766</v>
      </c>
      <c r="R25" s="16">
        <v>189586.84</v>
      </c>
      <c r="S25" s="15">
        <v>-10025.780000000001</v>
      </c>
      <c r="T25" s="15">
        <v>-62936</v>
      </c>
      <c r="U25" s="15">
        <v>0</v>
      </c>
      <c r="V25" s="15">
        <v>0</v>
      </c>
      <c r="W25" s="12">
        <f t="shared" si="0"/>
        <v>247285.8934957906</v>
      </c>
      <c r="X25" s="13"/>
      <c r="Y25" s="14">
        <f t="shared" si="1"/>
        <v>12296118.026706854</v>
      </c>
      <c r="Z25" s="20">
        <v>0</v>
      </c>
      <c r="AA25" s="15">
        <v>-70847.429999999993</v>
      </c>
      <c r="AB25" s="16">
        <v>-304.49349579061891</v>
      </c>
      <c r="AC25" s="16">
        <v>294532.6679</v>
      </c>
      <c r="AD25" s="16">
        <v>62936</v>
      </c>
      <c r="AE25" s="16">
        <v>19907.87</v>
      </c>
      <c r="AF25" s="16">
        <v>1164019.8200000022</v>
      </c>
      <c r="AG25" s="16">
        <v>0</v>
      </c>
      <c r="AH25" s="16">
        <v>0</v>
      </c>
      <c r="AI25" s="16">
        <v>10711.00484803775</v>
      </c>
      <c r="AJ25" s="16">
        <v>-1104973.5225799838</v>
      </c>
      <c r="AK25" s="38">
        <f t="shared" si="10"/>
        <v>12672099.943379119</v>
      </c>
      <c r="AL25" s="16"/>
      <c r="AM25" s="16"/>
      <c r="AN25" s="39">
        <f t="shared" si="15"/>
        <v>6.5015037702584426E-3</v>
      </c>
      <c r="AO25" s="16">
        <f t="shared" si="16"/>
        <v>-503.99657227043446</v>
      </c>
      <c r="AP25" s="12">
        <f t="shared" si="11"/>
        <v>12671595.946806848</v>
      </c>
      <c r="AQ25" s="17"/>
      <c r="AR25" s="38">
        <v>14624433.709189741</v>
      </c>
      <c r="AS25" s="18">
        <f t="shared" si="2"/>
        <v>0.86646746115333251</v>
      </c>
      <c r="AT25" s="17"/>
      <c r="AU25" s="16">
        <v>10025.780000000001</v>
      </c>
      <c r="AV25" s="19">
        <v>23.06</v>
      </c>
      <c r="AW25" s="19">
        <v>70847.430550000005</v>
      </c>
      <c r="AX25" s="19">
        <v>139186.52676671511</v>
      </c>
      <c r="AY25" s="19">
        <v>7779</v>
      </c>
      <c r="AZ25" s="16">
        <v>42540</v>
      </c>
      <c r="BA25" s="14">
        <f t="shared" si="12"/>
        <v>270401.79731671512</v>
      </c>
      <c r="BB25" s="22">
        <f t="shared" si="3"/>
        <v>12941997.744123563</v>
      </c>
      <c r="BC25" s="21"/>
      <c r="BD25" s="16"/>
      <c r="BE25" s="16"/>
      <c r="BF25" s="16">
        <f t="shared" si="13"/>
        <v>0</v>
      </c>
      <c r="BG25" s="13"/>
      <c r="BH25" s="12">
        <f t="shared" si="4"/>
        <v>12941997.744123563</v>
      </c>
      <c r="BI25" s="13"/>
      <c r="BJ25" s="16">
        <v>244710.12210625425</v>
      </c>
      <c r="BK25" s="16">
        <v>-60274.305154236179</v>
      </c>
      <c r="BL25" s="38">
        <v>287842.29543099029</v>
      </c>
      <c r="BM25" s="13"/>
      <c r="BN25" s="12">
        <f t="shared" si="14"/>
        <v>13229840.039554553</v>
      </c>
      <c r="BO25" s="43">
        <f t="shared" si="5"/>
        <v>12050229.879554551</v>
      </c>
      <c r="BP25" s="45">
        <f t="shared" si="6"/>
        <v>5.6634155582210256E-3</v>
      </c>
      <c r="BQ25" s="43"/>
    </row>
    <row r="26" spans="1:69" x14ac:dyDescent="0.25">
      <c r="A26" s="11" t="s">
        <v>32</v>
      </c>
      <c r="B26" s="13"/>
      <c r="C26" s="15">
        <v>1387126.2338146386</v>
      </c>
      <c r="D26" s="15">
        <v>-34793.442866501558</v>
      </c>
      <c r="E26" s="15">
        <v>-33001</v>
      </c>
      <c r="F26" s="15">
        <v>4769.0528399999948</v>
      </c>
      <c r="G26" s="12">
        <f t="shared" si="7"/>
        <v>-63025.390026501562</v>
      </c>
      <c r="H26" s="13"/>
      <c r="I26" s="12">
        <f t="shared" si="8"/>
        <v>1324100.843788137</v>
      </c>
      <c r="J26" s="13"/>
      <c r="K26" s="15">
        <v>33001</v>
      </c>
      <c r="L26" s="15">
        <v>22301</v>
      </c>
      <c r="M26" s="13"/>
      <c r="N26" s="12">
        <f t="shared" si="9"/>
        <v>1379402.843788137</v>
      </c>
      <c r="O26" s="13"/>
      <c r="P26" s="15">
        <v>325.78988505747134</v>
      </c>
      <c r="Q26" s="16">
        <v>3904</v>
      </c>
      <c r="R26" s="16">
        <v>44711.48</v>
      </c>
      <c r="S26" s="15">
        <v>0</v>
      </c>
      <c r="T26" s="15">
        <v>0</v>
      </c>
      <c r="U26" s="15">
        <v>0</v>
      </c>
      <c r="V26" s="15">
        <v>-34500.243600000002</v>
      </c>
      <c r="W26" s="12">
        <f t="shared" si="0"/>
        <v>14441.026285057473</v>
      </c>
      <c r="X26" s="13"/>
      <c r="Y26" s="14">
        <f t="shared" si="1"/>
        <v>1393843.8700731944</v>
      </c>
      <c r="Z26" s="20">
        <v>0</v>
      </c>
      <c r="AA26" s="15">
        <v>-4546.84</v>
      </c>
      <c r="AB26" s="16">
        <v>20.500114942528739</v>
      </c>
      <c r="AC26" s="16">
        <v>50.742840000001138</v>
      </c>
      <c r="AD26" s="16">
        <v>0</v>
      </c>
      <c r="AE26" s="16">
        <v>6527.17</v>
      </c>
      <c r="AF26" s="16">
        <v>89275.039999999804</v>
      </c>
      <c r="AG26" s="16">
        <v>142786.49744686694</v>
      </c>
      <c r="AH26" s="16">
        <v>0</v>
      </c>
      <c r="AI26" s="16">
        <v>0</v>
      </c>
      <c r="AJ26" s="16">
        <v>-106723.43975409344</v>
      </c>
      <c r="AK26" s="38">
        <f t="shared" si="10"/>
        <v>1521233.5407209098</v>
      </c>
      <c r="AL26" s="16"/>
      <c r="AM26" s="16"/>
      <c r="AN26" s="39">
        <f t="shared" si="15"/>
        <v>7.8047881918797931E-4</v>
      </c>
      <c r="AO26" s="16">
        <f t="shared" si="16"/>
        <v>-60.502718063452157</v>
      </c>
      <c r="AP26" s="12">
        <f>AK26+AM26+AO26</f>
        <v>1521173.0380028463</v>
      </c>
      <c r="AQ26" s="17"/>
      <c r="AR26" s="38">
        <v>1627956.9804750034</v>
      </c>
      <c r="AS26" s="18">
        <f t="shared" si="2"/>
        <v>0.93440616444237989</v>
      </c>
      <c r="AT26" s="17"/>
      <c r="AU26" s="16">
        <v>0</v>
      </c>
      <c r="AV26" s="19">
        <v>0</v>
      </c>
      <c r="AW26" s="19">
        <v>39047.090499999991</v>
      </c>
      <c r="AX26" s="19">
        <v>15493.911240854386</v>
      </c>
      <c r="AY26" s="19">
        <v>3695</v>
      </c>
      <c r="AZ26" s="16">
        <v>0</v>
      </c>
      <c r="BA26" s="14">
        <f t="shared" si="12"/>
        <v>58236.001740854379</v>
      </c>
      <c r="BB26" s="22">
        <f t="shared" si="3"/>
        <v>1579409.0397437008</v>
      </c>
      <c r="BC26" s="21"/>
      <c r="BD26" s="16"/>
      <c r="BE26" s="16"/>
      <c r="BF26" s="16">
        <f t="shared" si="13"/>
        <v>0</v>
      </c>
      <c r="BG26" s="13"/>
      <c r="BH26" s="12">
        <f t="shared" si="4"/>
        <v>1579409.0397437008</v>
      </c>
      <c r="BI26" s="13"/>
      <c r="BJ26" s="16">
        <v>65373.822589576906</v>
      </c>
      <c r="BK26" s="16">
        <v>13945.859065215394</v>
      </c>
      <c r="BL26" s="38">
        <v>48793.069864211211</v>
      </c>
      <c r="BM26" s="13"/>
      <c r="BN26" s="12">
        <f t="shared" si="14"/>
        <v>1628202.1096079119</v>
      </c>
      <c r="BO26" s="43">
        <f t="shared" si="5"/>
        <v>1538580.7796079123</v>
      </c>
      <c r="BP26" s="45">
        <f t="shared" si="6"/>
        <v>7.2310838979060146E-4</v>
      </c>
      <c r="BQ26" s="43"/>
    </row>
    <row r="27" spans="1:69" x14ac:dyDescent="0.25">
      <c r="A27" s="11" t="s">
        <v>33</v>
      </c>
      <c r="B27" s="13"/>
      <c r="C27" s="15">
        <v>6167324.2972084787</v>
      </c>
      <c r="D27" s="15">
        <v>-37896.999908521932</v>
      </c>
      <c r="E27" s="15">
        <v>-139029</v>
      </c>
      <c r="F27" s="15">
        <v>26305.020000000008</v>
      </c>
      <c r="G27" s="12">
        <f t="shared" si="7"/>
        <v>-150620.97990852193</v>
      </c>
      <c r="H27" s="13"/>
      <c r="I27" s="12">
        <f t="shared" si="8"/>
        <v>6016703.3172999565</v>
      </c>
      <c r="J27" s="13"/>
      <c r="K27" s="15">
        <v>139029</v>
      </c>
      <c r="L27" s="15">
        <v>311771</v>
      </c>
      <c r="M27" s="13"/>
      <c r="N27" s="12">
        <f t="shared" si="9"/>
        <v>6467503.3172999565</v>
      </c>
      <c r="O27" s="13"/>
      <c r="P27" s="15">
        <v>4817.5420830459771</v>
      </c>
      <c r="Q27" s="16">
        <v>30068</v>
      </c>
      <c r="R27" s="16">
        <v>86609.51</v>
      </c>
      <c r="S27" s="15">
        <v>-311813.65999999997</v>
      </c>
      <c r="T27" s="15">
        <v>-31965</v>
      </c>
      <c r="U27" s="15">
        <v>0</v>
      </c>
      <c r="V27" s="15">
        <v>0</v>
      </c>
      <c r="W27" s="12">
        <f t="shared" si="0"/>
        <v>-222283.607916954</v>
      </c>
      <c r="X27" s="13"/>
      <c r="Y27" s="14">
        <f t="shared" si="1"/>
        <v>6245219.7093830025</v>
      </c>
      <c r="Z27" s="20">
        <v>0</v>
      </c>
      <c r="AA27" s="15">
        <v>0</v>
      </c>
      <c r="AB27" s="16">
        <v>343.56791695402262</v>
      </c>
      <c r="AC27" s="16">
        <v>140527.14700000017</v>
      </c>
      <c r="AD27" s="16">
        <v>31965</v>
      </c>
      <c r="AE27" s="16">
        <v>38999.839999999997</v>
      </c>
      <c r="AF27" s="16">
        <v>236708.58999999985</v>
      </c>
      <c r="AG27" s="16">
        <v>0</v>
      </c>
      <c r="AH27" s="16">
        <v>0</v>
      </c>
      <c r="AI27" s="16">
        <v>5472.2553979044542</v>
      </c>
      <c r="AJ27" s="16">
        <v>-564531.28434421052</v>
      </c>
      <c r="AK27" s="38">
        <f t="shared" si="10"/>
        <v>6134704.8253536504</v>
      </c>
      <c r="AL27" s="16"/>
      <c r="AM27" s="16"/>
      <c r="AN27" s="39">
        <f t="shared" si="15"/>
        <v>3.1474504407060259E-3</v>
      </c>
      <c r="AO27" s="16">
        <f t="shared" si="16"/>
        <v>-243.99035816353114</v>
      </c>
      <c r="AP27" s="12">
        <f t="shared" si="11"/>
        <v>6134460.8349954868</v>
      </c>
      <c r="AQ27" s="17"/>
      <c r="AR27" s="38">
        <v>7471627.3068507323</v>
      </c>
      <c r="AS27" s="18">
        <f t="shared" si="2"/>
        <v>0.82103410449431835</v>
      </c>
      <c r="AT27" s="17"/>
      <c r="AU27" s="16">
        <v>311813.65999999997</v>
      </c>
      <c r="AV27" s="19">
        <v>717.17</v>
      </c>
      <c r="AW27" s="19">
        <v>0</v>
      </c>
      <c r="AX27" s="19">
        <v>71110.435782714267</v>
      </c>
      <c r="AY27" s="19">
        <v>15786</v>
      </c>
      <c r="AZ27" s="16">
        <v>8520</v>
      </c>
      <c r="BA27" s="14">
        <f t="shared" si="12"/>
        <v>407947.26578271424</v>
      </c>
      <c r="BB27" s="22">
        <f t="shared" si="3"/>
        <v>6542408.1007782007</v>
      </c>
      <c r="BC27" s="21"/>
      <c r="BD27" s="16"/>
      <c r="BE27" s="16"/>
      <c r="BF27" s="16">
        <f t="shared" si="13"/>
        <v>0</v>
      </c>
      <c r="BG27" s="13"/>
      <c r="BH27" s="12">
        <f t="shared" si="4"/>
        <v>6542408.1007782007</v>
      </c>
      <c r="BI27" s="13"/>
      <c r="BJ27" s="16">
        <v>570685.36243292247</v>
      </c>
      <c r="BK27" s="16">
        <v>84126.30703580007</v>
      </c>
      <c r="BL27" s="38">
        <v>510211.78201543691</v>
      </c>
      <c r="BM27" s="13"/>
      <c r="BN27" s="12">
        <f t="shared" si="14"/>
        <v>7052619.8827936379</v>
      </c>
      <c r="BO27" s="43">
        <f t="shared" si="5"/>
        <v>6810750.1827936377</v>
      </c>
      <c r="BP27" s="45">
        <f t="shared" si="6"/>
        <v>3.2009437939300158E-3</v>
      </c>
      <c r="BQ27" s="43"/>
    </row>
    <row r="28" spans="1:69" x14ac:dyDescent="0.25">
      <c r="A28" s="11" t="s">
        <v>34</v>
      </c>
      <c r="B28" s="13"/>
      <c r="C28" s="15">
        <v>12739704.595294381</v>
      </c>
      <c r="D28" s="15">
        <v>-46008.546982178355</v>
      </c>
      <c r="E28" s="15">
        <v>-312868</v>
      </c>
      <c r="F28" s="15">
        <v>4867.1171000000195</v>
      </c>
      <c r="G28" s="12">
        <f t="shared" si="7"/>
        <v>-354009.42988217832</v>
      </c>
      <c r="H28" s="13"/>
      <c r="I28" s="12">
        <f t="shared" si="8"/>
        <v>12385695.165412202</v>
      </c>
      <c r="J28" s="13"/>
      <c r="K28" s="15">
        <v>312868</v>
      </c>
      <c r="L28" s="15">
        <v>774827</v>
      </c>
      <c r="M28" s="13"/>
      <c r="N28" s="12">
        <f t="shared" si="9"/>
        <v>13473390.165412202</v>
      </c>
      <c r="O28" s="13"/>
      <c r="P28" s="15">
        <v>14324.124689655175</v>
      </c>
      <c r="Q28" s="16">
        <v>55652</v>
      </c>
      <c r="R28" s="16">
        <v>196115.37</v>
      </c>
      <c r="S28" s="15">
        <v>0</v>
      </c>
      <c r="T28" s="15">
        <v>0</v>
      </c>
      <c r="U28" s="15">
        <v>-68995</v>
      </c>
      <c r="V28" s="15">
        <v>-331915.77587999997</v>
      </c>
      <c r="W28" s="12">
        <f t="shared" si="0"/>
        <v>-134819.28119034483</v>
      </c>
      <c r="X28" s="13"/>
      <c r="Y28" s="14">
        <f t="shared" si="1"/>
        <v>13338570.884221857</v>
      </c>
      <c r="Z28" s="20">
        <v>0</v>
      </c>
      <c r="AA28" s="15">
        <v>12615.71</v>
      </c>
      <c r="AB28" s="16">
        <v>1171.0953103448246</v>
      </c>
      <c r="AC28" s="16">
        <v>83198.422600000107</v>
      </c>
      <c r="AD28" s="16">
        <v>68995</v>
      </c>
      <c r="AE28" s="16">
        <v>97091.65</v>
      </c>
      <c r="AF28" s="16">
        <v>679217.69999999925</v>
      </c>
      <c r="AG28" s="16">
        <v>0</v>
      </c>
      <c r="AH28" s="16">
        <v>0</v>
      </c>
      <c r="AI28" s="16">
        <v>12830.617364139491</v>
      </c>
      <c r="AJ28" s="16">
        <v>-1148453.1572296231</v>
      </c>
      <c r="AK28" s="38">
        <f t="shared" si="10"/>
        <v>13145237.92226672</v>
      </c>
      <c r="AL28" s="16"/>
      <c r="AM28" s="16"/>
      <c r="AN28" s="39">
        <f t="shared" si="15"/>
        <v>6.7442503053500779E-3</v>
      </c>
      <c r="AO28" s="16">
        <f t="shared" si="16"/>
        <v>-522.81428367073806</v>
      </c>
      <c r="AP28" s="12">
        <f t="shared" si="11"/>
        <v>13144715.107983049</v>
      </c>
      <c r="AQ28" s="17"/>
      <c r="AR28" s="38">
        <v>17518478.961776629</v>
      </c>
      <c r="AS28" s="18">
        <f t="shared" si="2"/>
        <v>0.75033426912595291</v>
      </c>
      <c r="AT28" s="17"/>
      <c r="AU28" s="16">
        <v>0</v>
      </c>
      <c r="AV28" s="19">
        <v>0</v>
      </c>
      <c r="AW28" s="19">
        <v>319300.06238000008</v>
      </c>
      <c r="AX28" s="19">
        <v>166730.30145387782</v>
      </c>
      <c r="AY28" s="19">
        <v>12374</v>
      </c>
      <c r="AZ28" s="16">
        <v>13095</v>
      </c>
      <c r="BA28" s="14">
        <f t="shared" si="12"/>
        <v>511499.3638338779</v>
      </c>
      <c r="BB28" s="22">
        <f t="shared" si="3"/>
        <v>13656214.471816927</v>
      </c>
      <c r="BC28" s="21"/>
      <c r="BD28" s="16"/>
      <c r="BE28" s="16"/>
      <c r="BF28" s="16">
        <f t="shared" si="13"/>
        <v>0</v>
      </c>
      <c r="BG28" s="13"/>
      <c r="BH28" s="12">
        <f t="shared" si="4"/>
        <v>13656214.471816927</v>
      </c>
      <c r="BI28" s="13"/>
      <c r="BJ28" s="16">
        <v>1074140.5496690567</v>
      </c>
      <c r="BK28" s="16">
        <v>76111.02249156544</v>
      </c>
      <c r="BL28" s="38">
        <v>840465.61686251347</v>
      </c>
      <c r="BM28" s="13"/>
      <c r="BN28" s="12">
        <f t="shared" si="14"/>
        <v>14496680.08867944</v>
      </c>
      <c r="BO28" s="43">
        <f t="shared" si="5"/>
        <v>13801967.16867944</v>
      </c>
      <c r="BP28" s="45">
        <f t="shared" si="6"/>
        <v>6.4867041026145499E-3</v>
      </c>
      <c r="BQ28" s="43"/>
    </row>
    <row r="29" spans="1:69" x14ac:dyDescent="0.25">
      <c r="A29" s="11" t="s">
        <v>35</v>
      </c>
      <c r="B29" s="13"/>
      <c r="C29" s="15">
        <v>1055383.6628061309</v>
      </c>
      <c r="D29" s="15">
        <v>-34418.846340302662</v>
      </c>
      <c r="E29" s="15">
        <v>-26220</v>
      </c>
      <c r="F29" s="15">
        <v>18175.645599999989</v>
      </c>
      <c r="G29" s="12">
        <f t="shared" si="7"/>
        <v>-42463.200740302673</v>
      </c>
      <c r="H29" s="13"/>
      <c r="I29" s="12">
        <f t="shared" si="8"/>
        <v>1012920.4620658283</v>
      </c>
      <c r="J29" s="13"/>
      <c r="K29" s="15">
        <v>26220</v>
      </c>
      <c r="L29" s="15">
        <v>31967</v>
      </c>
      <c r="M29" s="13"/>
      <c r="N29" s="12">
        <f t="shared" si="9"/>
        <v>1071107.4620658283</v>
      </c>
      <c r="O29" s="13"/>
      <c r="P29" s="15">
        <v>294.10000000000002</v>
      </c>
      <c r="Q29" s="16">
        <v>6134</v>
      </c>
      <c r="R29" s="16">
        <v>39654.400000000001</v>
      </c>
      <c r="S29" s="15">
        <v>-821.85</v>
      </c>
      <c r="T29" s="15">
        <v>0</v>
      </c>
      <c r="U29" s="15">
        <v>0</v>
      </c>
      <c r="V29" s="15">
        <v>0</v>
      </c>
      <c r="W29" s="12">
        <f t="shared" si="0"/>
        <v>45260.65</v>
      </c>
      <c r="X29" s="13"/>
      <c r="Y29" s="14">
        <f t="shared" si="1"/>
        <v>1116368.1120658282</v>
      </c>
      <c r="Z29" s="20">
        <v>0</v>
      </c>
      <c r="AA29" s="15">
        <v>0</v>
      </c>
      <c r="AB29" s="16">
        <v>9.3799999999999955</v>
      </c>
      <c r="AC29" s="16">
        <v>18175.645599999989</v>
      </c>
      <c r="AD29" s="16">
        <v>0</v>
      </c>
      <c r="AE29" s="16">
        <v>1958.15</v>
      </c>
      <c r="AF29" s="16">
        <v>36177.920000000042</v>
      </c>
      <c r="AG29" s="16">
        <v>0</v>
      </c>
      <c r="AH29" s="16">
        <v>0</v>
      </c>
      <c r="AI29" s="16">
        <v>0</v>
      </c>
      <c r="AJ29" s="16">
        <v>-76380.31173545029</v>
      </c>
      <c r="AK29" s="38">
        <f t="shared" si="10"/>
        <v>1096308.8959303778</v>
      </c>
      <c r="AL29" s="16"/>
      <c r="AM29" s="16"/>
      <c r="AN29" s="39">
        <f t="shared" si="15"/>
        <v>5.6246845054147934E-4</v>
      </c>
      <c r="AO29" s="16">
        <f t="shared" si="16"/>
        <v>-43.602554285975479</v>
      </c>
      <c r="AP29" s="12">
        <f t="shared" si="11"/>
        <v>1096265.2933760919</v>
      </c>
      <c r="AQ29" s="17"/>
      <c r="AR29" s="38">
        <v>1165103.5793738444</v>
      </c>
      <c r="AS29" s="18">
        <f t="shared" si="2"/>
        <v>0.94091659555732554</v>
      </c>
      <c r="AT29" s="17"/>
      <c r="AU29" s="16">
        <v>821.85</v>
      </c>
      <c r="AV29" s="19">
        <v>1.89</v>
      </c>
      <c r="AW29" s="19">
        <v>0</v>
      </c>
      <c r="AX29" s="19">
        <v>11088.752136406512</v>
      </c>
      <c r="AY29" s="19">
        <v>1706</v>
      </c>
      <c r="AZ29" s="16">
        <v>776</v>
      </c>
      <c r="BA29" s="14">
        <f t="shared" si="12"/>
        <v>14394.492136406512</v>
      </c>
      <c r="BB29" s="22">
        <f t="shared" si="3"/>
        <v>1110659.7855124983</v>
      </c>
      <c r="BC29" s="21"/>
      <c r="BD29" s="16"/>
      <c r="BE29" s="16"/>
      <c r="BF29" s="16">
        <f t="shared" si="13"/>
        <v>0</v>
      </c>
      <c r="BG29" s="13"/>
      <c r="BH29" s="12">
        <f t="shared" si="4"/>
        <v>1110659.7855124983</v>
      </c>
      <c r="BI29" s="13"/>
      <c r="BJ29" s="16">
        <v>51824.212697305658</v>
      </c>
      <c r="BK29" s="16">
        <v>14003.774933472065</v>
      </c>
      <c r="BL29" s="38">
        <v>59313.190592575294</v>
      </c>
      <c r="BM29" s="13"/>
      <c r="BN29" s="12">
        <f t="shared" si="14"/>
        <v>1169972.9761050737</v>
      </c>
      <c r="BO29" s="43">
        <f t="shared" si="5"/>
        <v>1133491.5761050736</v>
      </c>
      <c r="BP29" s="45">
        <f t="shared" si="6"/>
        <v>5.3272293486431358E-4</v>
      </c>
      <c r="BQ29" s="43"/>
    </row>
    <row r="30" spans="1:69" x14ac:dyDescent="0.25">
      <c r="A30" s="11" t="s">
        <v>36</v>
      </c>
      <c r="B30" s="13"/>
      <c r="C30" s="15">
        <v>1950352.9734377472</v>
      </c>
      <c r="D30" s="15">
        <v>-34599.540033242833</v>
      </c>
      <c r="E30" s="15">
        <v>-43038</v>
      </c>
      <c r="F30" s="15">
        <v>11487.508407600017</v>
      </c>
      <c r="G30" s="12">
        <f t="shared" si="7"/>
        <v>-66150.03162564282</v>
      </c>
      <c r="H30" s="13"/>
      <c r="I30" s="12">
        <f t="shared" si="8"/>
        <v>1884202.9418121043</v>
      </c>
      <c r="J30" s="13"/>
      <c r="K30" s="15">
        <v>43038</v>
      </c>
      <c r="L30" s="15">
        <v>85641</v>
      </c>
      <c r="M30" s="13"/>
      <c r="N30" s="12">
        <f t="shared" si="9"/>
        <v>2012881.9418121043</v>
      </c>
      <c r="O30" s="13"/>
      <c r="P30" s="15">
        <v>204</v>
      </c>
      <c r="Q30" s="16">
        <v>12446</v>
      </c>
      <c r="R30" s="16">
        <v>42093.82</v>
      </c>
      <c r="S30" s="15">
        <v>-25161.83</v>
      </c>
      <c r="T30" s="15">
        <v>0</v>
      </c>
      <c r="U30" s="15">
        <v>0</v>
      </c>
      <c r="V30" s="15">
        <v>-17400.641733333301</v>
      </c>
      <c r="W30" s="12">
        <f t="shared" si="0"/>
        <v>12181.348266666697</v>
      </c>
      <c r="X30" s="13"/>
      <c r="Y30" s="14">
        <f t="shared" si="1"/>
        <v>2025063.2900787711</v>
      </c>
      <c r="Z30" s="20">
        <v>0</v>
      </c>
      <c r="AA30" s="15">
        <v>-8669.27</v>
      </c>
      <c r="AB30" s="16">
        <v>-9</v>
      </c>
      <c r="AC30" s="16">
        <v>13342.52840760001</v>
      </c>
      <c r="AD30" s="16">
        <v>0</v>
      </c>
      <c r="AE30" s="16">
        <v>326.36</v>
      </c>
      <c r="AF30" s="16">
        <v>187551.90999999992</v>
      </c>
      <c r="AG30" s="16">
        <v>0</v>
      </c>
      <c r="AH30" s="16">
        <v>0</v>
      </c>
      <c r="AI30" s="16">
        <v>0</v>
      </c>
      <c r="AJ30" s="16">
        <v>-121192.98568757501</v>
      </c>
      <c r="AK30" s="38">
        <f t="shared" si="10"/>
        <v>2096412.832798796</v>
      </c>
      <c r="AL30" s="16"/>
      <c r="AM30" s="16"/>
      <c r="AN30" s="39">
        <f t="shared" si="15"/>
        <v>1.0755783175132572E-3</v>
      </c>
      <c r="AO30" s="16">
        <f t="shared" si="16"/>
        <v>-83.378831173627702</v>
      </c>
      <c r="AP30" s="12">
        <f t="shared" si="11"/>
        <v>2096329.4539676225</v>
      </c>
      <c r="AQ30" s="17"/>
      <c r="AR30" s="38">
        <v>1848675.1128833164</v>
      </c>
      <c r="AS30" s="18">
        <f t="shared" si="2"/>
        <v>1.1339631498030218</v>
      </c>
      <c r="AT30" s="17"/>
      <c r="AU30" s="16">
        <v>25161.83</v>
      </c>
      <c r="AV30" s="19">
        <v>57.87</v>
      </c>
      <c r="AW30" s="19">
        <v>26069.9126</v>
      </c>
      <c r="AX30" s="19">
        <v>17594.573109562814</v>
      </c>
      <c r="AY30" s="19">
        <v>1088</v>
      </c>
      <c r="AZ30" s="16">
        <v>0</v>
      </c>
      <c r="BA30" s="14">
        <f t="shared" si="12"/>
        <v>69972.185709562822</v>
      </c>
      <c r="BB30" s="22">
        <f t="shared" si="3"/>
        <v>2166301.6396771851</v>
      </c>
      <c r="BC30" s="21"/>
      <c r="BD30" s="16"/>
      <c r="BE30" s="16"/>
      <c r="BF30" s="16">
        <f t="shared" si="13"/>
        <v>0</v>
      </c>
      <c r="BG30" s="13"/>
      <c r="BH30" s="12">
        <f t="shared" si="4"/>
        <v>2166301.6396771851</v>
      </c>
      <c r="BI30" s="13"/>
      <c r="BJ30" s="16">
        <v>15772.910116920857</v>
      </c>
      <c r="BK30" s="16">
        <v>337.43262104482528</v>
      </c>
      <c r="BL30" s="38">
        <v>18113.694845361493</v>
      </c>
      <c r="BM30" s="13"/>
      <c r="BN30" s="12">
        <f t="shared" si="14"/>
        <v>2184415.3345225467</v>
      </c>
      <c r="BO30" s="43">
        <f t="shared" si="5"/>
        <v>1996668.4245225468</v>
      </c>
      <c r="BP30" s="45">
        <f t="shared" si="6"/>
        <v>9.3840226560621136E-4</v>
      </c>
      <c r="BQ30" s="43"/>
    </row>
    <row r="31" spans="1:69" x14ac:dyDescent="0.25">
      <c r="A31" s="11" t="s">
        <v>37</v>
      </c>
      <c r="B31" s="13"/>
      <c r="C31" s="15">
        <v>20297940.088818979</v>
      </c>
      <c r="D31" s="15">
        <v>-53340.510500026285</v>
      </c>
      <c r="E31" s="15">
        <v>-472462</v>
      </c>
      <c r="F31" s="15">
        <v>418950.81256000011</v>
      </c>
      <c r="G31" s="12">
        <f t="shared" si="7"/>
        <v>-106851.69794002618</v>
      </c>
      <c r="H31" s="13"/>
      <c r="I31" s="12">
        <f t="shared" si="8"/>
        <v>20191088.390878953</v>
      </c>
      <c r="J31" s="13"/>
      <c r="K31" s="15">
        <v>472462</v>
      </c>
      <c r="L31" s="15">
        <v>277496</v>
      </c>
      <c r="M31" s="13"/>
      <c r="N31" s="12">
        <f t="shared" si="9"/>
        <v>20941046.390878953</v>
      </c>
      <c r="O31" s="13"/>
      <c r="P31" s="15">
        <v>20620.243033381899</v>
      </c>
      <c r="Q31" s="16">
        <v>183464</v>
      </c>
      <c r="R31" s="16">
        <v>295096.84999999998</v>
      </c>
      <c r="S31" s="15">
        <v>-906226.12</v>
      </c>
      <c r="T31" s="15">
        <v>-103764</v>
      </c>
      <c r="U31" s="15">
        <v>0</v>
      </c>
      <c r="V31" s="15">
        <v>-345024.66</v>
      </c>
      <c r="W31" s="12">
        <f t="shared" si="0"/>
        <v>-855833.68696661806</v>
      </c>
      <c r="X31" s="13"/>
      <c r="Y31" s="14">
        <f t="shared" si="1"/>
        <v>20085212.703912336</v>
      </c>
      <c r="Z31" s="20">
        <v>0</v>
      </c>
      <c r="AA31" s="15">
        <v>-30710.25</v>
      </c>
      <c r="AB31" s="16">
        <v>1088.2469666180987</v>
      </c>
      <c r="AC31" s="16">
        <v>488865.36497856025</v>
      </c>
      <c r="AD31" s="16">
        <v>103764</v>
      </c>
      <c r="AE31" s="16">
        <v>32799.03</v>
      </c>
      <c r="AF31" s="16">
        <v>1240003.5099999979</v>
      </c>
      <c r="AG31" s="16">
        <v>0</v>
      </c>
      <c r="AH31" s="16">
        <v>0</v>
      </c>
      <c r="AI31" s="16">
        <v>19565.363626164602</v>
      </c>
      <c r="AJ31" s="16">
        <v>-1751272.210144453</v>
      </c>
      <c r="AK31" s="38">
        <f t="shared" si="10"/>
        <v>20189315.759339225</v>
      </c>
      <c r="AL31" s="16"/>
      <c r="AM31" s="16"/>
      <c r="AN31" s="39">
        <f t="shared" si="15"/>
        <v>1.0358260518365227E-2</v>
      </c>
      <c r="AO31" s="16">
        <f t="shared" si="16"/>
        <v>-802.97235538367238</v>
      </c>
      <c r="AP31" s="12">
        <f t="shared" si="11"/>
        <v>20188512.78698384</v>
      </c>
      <c r="AQ31" s="17"/>
      <c r="AR31" s="38">
        <v>26713867.410811201</v>
      </c>
      <c r="AS31" s="18">
        <f t="shared" si="2"/>
        <v>0.75573156355539428</v>
      </c>
      <c r="AT31" s="17"/>
      <c r="AU31" s="16">
        <v>906226.12</v>
      </c>
      <c r="AV31" s="19">
        <v>2084.3200000000002</v>
      </c>
      <c r="AW31" s="19">
        <v>375734.91039999994</v>
      </c>
      <c r="AX31" s="19">
        <v>254246.45462209539</v>
      </c>
      <c r="AY31" s="19">
        <v>21818</v>
      </c>
      <c r="AZ31" s="16">
        <v>0</v>
      </c>
      <c r="BA31" s="14">
        <f t="shared" si="12"/>
        <v>1560109.8050220953</v>
      </c>
      <c r="BB31" s="22">
        <f t="shared" si="3"/>
        <v>21748622.592005935</v>
      </c>
      <c r="BC31" s="21"/>
      <c r="BD31" s="16"/>
      <c r="BE31" s="16"/>
      <c r="BF31" s="16">
        <f t="shared" si="13"/>
        <v>0</v>
      </c>
      <c r="BG31" s="13"/>
      <c r="BH31" s="12">
        <f t="shared" si="4"/>
        <v>21748622.592005935</v>
      </c>
      <c r="BI31" s="13"/>
      <c r="BJ31" s="16">
        <v>952325.56435901369</v>
      </c>
      <c r="BK31" s="16">
        <v>216904.99336059275</v>
      </c>
      <c r="BL31" s="38">
        <v>797203.73778217076</v>
      </c>
      <c r="BM31" s="13"/>
      <c r="BN31" s="12">
        <f t="shared" si="14"/>
        <v>22545826.329788104</v>
      </c>
      <c r="BO31" s="43">
        <f t="shared" si="5"/>
        <v>21284114.329788104</v>
      </c>
      <c r="BP31" s="45">
        <f t="shared" si="6"/>
        <v>1.000319375174716E-2</v>
      </c>
      <c r="BQ31" s="43"/>
    </row>
    <row r="32" spans="1:69" x14ac:dyDescent="0.25">
      <c r="A32" s="11" t="s">
        <v>38</v>
      </c>
      <c r="B32" s="13"/>
      <c r="C32" s="15">
        <v>7485744.0899492726</v>
      </c>
      <c r="D32" s="15">
        <v>-40226.179656161105</v>
      </c>
      <c r="E32" s="15">
        <v>-199584</v>
      </c>
      <c r="F32" s="15">
        <v>111152.26989999994</v>
      </c>
      <c r="G32" s="12">
        <f t="shared" si="7"/>
        <v>-128657.90975616117</v>
      </c>
      <c r="H32" s="13"/>
      <c r="I32" s="12">
        <f t="shared" si="8"/>
        <v>7357086.1801931113</v>
      </c>
      <c r="J32" s="13"/>
      <c r="K32" s="15">
        <v>199584</v>
      </c>
      <c r="L32" s="15">
        <v>309795</v>
      </c>
      <c r="M32" s="13"/>
      <c r="N32" s="12">
        <f t="shared" si="9"/>
        <v>7866465.1801931113</v>
      </c>
      <c r="O32" s="13"/>
      <c r="P32" s="15">
        <v>2562.0513843464937</v>
      </c>
      <c r="Q32" s="16">
        <v>30550</v>
      </c>
      <c r="R32" s="16">
        <v>118053.39</v>
      </c>
      <c r="S32" s="15">
        <v>-307858.55000000005</v>
      </c>
      <c r="T32" s="15">
        <v>0</v>
      </c>
      <c r="U32" s="15">
        <v>-40006</v>
      </c>
      <c r="V32" s="15">
        <v>-422850.58506000001</v>
      </c>
      <c r="W32" s="12">
        <f t="shared" si="0"/>
        <v>-619549.69367565354</v>
      </c>
      <c r="X32" s="13"/>
      <c r="Y32" s="14">
        <f t="shared" si="1"/>
        <v>7246915.4865174573</v>
      </c>
      <c r="Z32" s="20">
        <v>0</v>
      </c>
      <c r="AA32" s="15">
        <v>235462.7</v>
      </c>
      <c r="AB32" s="16">
        <v>375.60861565350615</v>
      </c>
      <c r="AC32" s="16">
        <v>115756.99989999997</v>
      </c>
      <c r="AD32" s="16">
        <v>40006</v>
      </c>
      <c r="AE32" s="16">
        <v>25238.39</v>
      </c>
      <c r="AF32" s="16">
        <v>750882.48999999929</v>
      </c>
      <c r="AG32" s="16">
        <v>0</v>
      </c>
      <c r="AH32" s="16">
        <v>0</v>
      </c>
      <c r="AI32" s="16">
        <v>7440.6678269763834</v>
      </c>
      <c r="AJ32" s="16">
        <v>-678524.76012497244</v>
      </c>
      <c r="AK32" s="38">
        <f t="shared" si="10"/>
        <v>7743553.5827351157</v>
      </c>
      <c r="AL32" s="16"/>
      <c r="AM32" s="16"/>
      <c r="AN32" s="39">
        <f t="shared" si="15"/>
        <v>3.9728808199350251E-3</v>
      </c>
      <c r="AO32" s="16">
        <f t="shared" si="16"/>
        <v>-307.97772116136315</v>
      </c>
      <c r="AP32" s="12">
        <f t="shared" si="11"/>
        <v>7743245.6050139545</v>
      </c>
      <c r="AQ32" s="17"/>
      <c r="AR32" s="38">
        <v>10159229.216262745</v>
      </c>
      <c r="AS32" s="18">
        <f t="shared" si="2"/>
        <v>0.76218829599972804</v>
      </c>
      <c r="AT32" s="17"/>
      <c r="AU32" s="16">
        <v>307858.55000000005</v>
      </c>
      <c r="AV32" s="19">
        <v>708.07</v>
      </c>
      <c r="AW32" s="19">
        <v>187387.88352</v>
      </c>
      <c r="AX32" s="19">
        <v>96689.407423003184</v>
      </c>
      <c r="AY32" s="19">
        <v>10224</v>
      </c>
      <c r="AZ32" s="16">
        <v>14590</v>
      </c>
      <c r="BA32" s="14">
        <f t="shared" si="12"/>
        <v>617457.91094300325</v>
      </c>
      <c r="BB32" s="22">
        <f t="shared" si="3"/>
        <v>8360703.5159569578</v>
      </c>
      <c r="BC32" s="21"/>
      <c r="BD32" s="16"/>
      <c r="BE32" s="16"/>
      <c r="BF32" s="16">
        <f t="shared" si="13"/>
        <v>0</v>
      </c>
      <c r="BG32" s="13"/>
      <c r="BH32" s="12">
        <f t="shared" si="4"/>
        <v>8360703.5159569578</v>
      </c>
      <c r="BI32" s="13"/>
      <c r="BJ32" s="16">
        <v>463936.0350185741</v>
      </c>
      <c r="BK32" s="16">
        <v>129265.05635532964</v>
      </c>
      <c r="BL32" s="38">
        <v>417107.51953347586</v>
      </c>
      <c r="BM32" s="13"/>
      <c r="BN32" s="12">
        <f t="shared" si="14"/>
        <v>8777811.0354904346</v>
      </c>
      <c r="BO32" s="43">
        <f t="shared" si="5"/>
        <v>8023990.8854904352</v>
      </c>
      <c r="BP32" s="45">
        <f t="shared" si="6"/>
        <v>3.7711475444143217E-3</v>
      </c>
      <c r="BQ32" s="43"/>
    </row>
    <row r="33" spans="1:69" x14ac:dyDescent="0.25">
      <c r="A33" s="11" t="s">
        <v>39</v>
      </c>
      <c r="B33" s="13"/>
      <c r="C33" s="15">
        <v>5515156.1573487064</v>
      </c>
      <c r="D33" s="15">
        <v>-38320.825792973999</v>
      </c>
      <c r="E33" s="15">
        <v>-139614</v>
      </c>
      <c r="F33" s="15">
        <v>-42741.451076000048</v>
      </c>
      <c r="G33" s="12">
        <f t="shared" si="7"/>
        <v>-220676.27686897406</v>
      </c>
      <c r="H33" s="13"/>
      <c r="I33" s="12">
        <f t="shared" si="8"/>
        <v>5294479.8804797325</v>
      </c>
      <c r="J33" s="13"/>
      <c r="K33" s="15">
        <v>139614</v>
      </c>
      <c r="L33" s="15">
        <v>95495</v>
      </c>
      <c r="M33" s="13"/>
      <c r="N33" s="12">
        <f t="shared" si="9"/>
        <v>5529588.8804797325</v>
      </c>
      <c r="O33" s="13"/>
      <c r="P33" s="15">
        <v>5078.4245560277859</v>
      </c>
      <c r="Q33" s="16">
        <v>49946</v>
      </c>
      <c r="R33" s="16">
        <v>92331.199999999997</v>
      </c>
      <c r="S33" s="15">
        <v>-451478.73</v>
      </c>
      <c r="T33" s="15">
        <v>0</v>
      </c>
      <c r="U33" s="15">
        <v>-28461</v>
      </c>
      <c r="V33" s="15">
        <v>-308249.74040000001</v>
      </c>
      <c r="W33" s="12">
        <f t="shared" si="0"/>
        <v>-640833.84584397217</v>
      </c>
      <c r="X33" s="13"/>
      <c r="Y33" s="14">
        <f t="shared" si="1"/>
        <v>4888755.0346357599</v>
      </c>
      <c r="Z33" s="20">
        <v>0</v>
      </c>
      <c r="AA33" s="15">
        <v>-65925.27</v>
      </c>
      <c r="AB33" s="16">
        <v>324.24544397221507</v>
      </c>
      <c r="AC33" s="16">
        <v>43889.128923999939</v>
      </c>
      <c r="AD33" s="16">
        <v>28461</v>
      </c>
      <c r="AE33" s="16">
        <v>3263.59</v>
      </c>
      <c r="AF33" s="16">
        <v>263710.68999999948</v>
      </c>
      <c r="AG33" s="16">
        <v>0</v>
      </c>
      <c r="AH33" s="16">
        <v>0</v>
      </c>
      <c r="AI33" s="16">
        <v>4689.9473171463696</v>
      </c>
      <c r="AJ33" s="16">
        <v>-419791.55412048113</v>
      </c>
      <c r="AK33" s="38">
        <f t="shared" si="10"/>
        <v>4747376.8122003973</v>
      </c>
      <c r="AL33" s="16"/>
      <c r="AM33" s="16"/>
      <c r="AN33" s="39">
        <f t="shared" si="15"/>
        <v>2.4356727283771692E-3</v>
      </c>
      <c r="AO33" s="16">
        <f t="shared" si="16"/>
        <v>-188.81334990379816</v>
      </c>
      <c r="AP33" s="12">
        <f t="shared" si="11"/>
        <v>4747187.9988504937</v>
      </c>
      <c r="AQ33" s="17"/>
      <c r="AR33" s="38">
        <v>6403491.0461052228</v>
      </c>
      <c r="AS33" s="18">
        <f t="shared" si="2"/>
        <v>0.74134373963681299</v>
      </c>
      <c r="AT33" s="17"/>
      <c r="AU33" s="16">
        <v>451478.73</v>
      </c>
      <c r="AV33" s="19">
        <v>1038.4000000000001</v>
      </c>
      <c r="AW33" s="19">
        <v>374175.01777500007</v>
      </c>
      <c r="AX33" s="19">
        <v>60944.56001596016</v>
      </c>
      <c r="AY33" s="19">
        <v>8961</v>
      </c>
      <c r="AZ33" s="16">
        <v>0</v>
      </c>
      <c r="BA33" s="14">
        <f t="shared" si="12"/>
        <v>896597.70779096021</v>
      </c>
      <c r="BB33" s="22">
        <f t="shared" si="3"/>
        <v>5643785.7066414542</v>
      </c>
      <c r="BC33" s="21"/>
      <c r="BD33" s="16"/>
      <c r="BE33" s="16"/>
      <c r="BF33" s="16">
        <f t="shared" si="13"/>
        <v>0</v>
      </c>
      <c r="BG33" s="13"/>
      <c r="BH33" s="12">
        <f t="shared" si="4"/>
        <v>5643785.7066414542</v>
      </c>
      <c r="BI33" s="13"/>
      <c r="BJ33" s="16">
        <v>133091.7773321144</v>
      </c>
      <c r="BK33" s="16">
        <v>-6345.6269556322368</v>
      </c>
      <c r="BL33" s="38">
        <v>178805.07784398389</v>
      </c>
      <c r="BM33" s="13"/>
      <c r="BN33" s="12">
        <f t="shared" si="14"/>
        <v>5822590.7844854379</v>
      </c>
      <c r="BO33" s="43">
        <f t="shared" si="5"/>
        <v>5553477.4244854385</v>
      </c>
      <c r="BP33" s="45">
        <f t="shared" si="6"/>
        <v>2.6100456806573968E-3</v>
      </c>
      <c r="BQ33" s="43"/>
    </row>
    <row r="34" spans="1:69" x14ac:dyDescent="0.25">
      <c r="A34" s="11" t="s">
        <v>40</v>
      </c>
      <c r="B34" s="13"/>
      <c r="C34" s="15">
        <v>135418689.46753976</v>
      </c>
      <c r="D34" s="15">
        <v>-173644.95865026809</v>
      </c>
      <c r="E34" s="15">
        <v>-3891207</v>
      </c>
      <c r="F34" s="15">
        <v>2056192.9331994783</v>
      </c>
      <c r="G34" s="12">
        <f t="shared" si="7"/>
        <v>-2008659.0254507898</v>
      </c>
      <c r="H34" s="13"/>
      <c r="I34" s="12">
        <f t="shared" si="8"/>
        <v>133410030.44208896</v>
      </c>
      <c r="J34" s="13"/>
      <c r="K34" s="15">
        <v>3891207</v>
      </c>
      <c r="L34" s="15">
        <v>6929920</v>
      </c>
      <c r="M34" s="13"/>
      <c r="N34" s="12">
        <f t="shared" si="9"/>
        <v>144231157.44208896</v>
      </c>
      <c r="O34" s="13"/>
      <c r="P34" s="15">
        <v>250121.21945171198</v>
      </c>
      <c r="Q34" s="16">
        <v>923882</v>
      </c>
      <c r="R34" s="16">
        <v>1919207</v>
      </c>
      <c r="S34" s="15">
        <v>-2847608.32</v>
      </c>
      <c r="T34" s="15">
        <v>-734637</v>
      </c>
      <c r="U34" s="15">
        <v>0</v>
      </c>
      <c r="V34" s="15">
        <v>-4485434.9047083296</v>
      </c>
      <c r="W34" s="12">
        <f t="shared" si="0"/>
        <v>-4974470.0052566174</v>
      </c>
      <c r="X34" s="13"/>
      <c r="Y34" s="14">
        <f t="shared" si="1"/>
        <v>139256687.43683234</v>
      </c>
      <c r="Z34" s="20">
        <v>0</v>
      </c>
      <c r="AA34" s="15">
        <v>586665.07999999996</v>
      </c>
      <c r="AB34" s="16">
        <v>15904.010548288003</v>
      </c>
      <c r="AC34" s="16">
        <v>2745091.222618382</v>
      </c>
      <c r="AD34" s="16">
        <v>734637</v>
      </c>
      <c r="AE34" s="16">
        <v>476809.77</v>
      </c>
      <c r="AF34" s="16">
        <v>11504886.530000031</v>
      </c>
      <c r="AG34" s="16">
        <v>0</v>
      </c>
      <c r="AH34" s="16">
        <v>0</v>
      </c>
      <c r="AI34" s="16">
        <v>140972.71437333888</v>
      </c>
      <c r="AJ34" s="16">
        <v>-12618298.427150473</v>
      </c>
      <c r="AK34" s="38">
        <f t="shared" si="10"/>
        <v>142843355.33722192</v>
      </c>
      <c r="AL34" s="16"/>
      <c r="AM34" s="16"/>
      <c r="AN34" s="39">
        <f t="shared" si="15"/>
        <v>7.328671786293299E-2</v>
      </c>
      <c r="AO34" s="16">
        <f t="shared" si="16"/>
        <v>-5681.1863687345658</v>
      </c>
      <c r="AP34" s="12">
        <f t="shared" si="11"/>
        <v>142837674.15085319</v>
      </c>
      <c r="AQ34" s="17"/>
      <c r="AR34" s="38">
        <v>192479244.04918244</v>
      </c>
      <c r="AS34" s="18">
        <f t="shared" si="2"/>
        <v>0.74209390657392227</v>
      </c>
      <c r="AT34" s="17"/>
      <c r="AU34" s="16">
        <v>2847608.32</v>
      </c>
      <c r="AV34" s="19">
        <v>6549.5</v>
      </c>
      <c r="AW34" s="19">
        <v>3898769.8157266667</v>
      </c>
      <c r="AX34" s="19">
        <v>1831901.1858253302</v>
      </c>
      <c r="AY34" s="19">
        <v>216705</v>
      </c>
      <c r="AZ34" s="16">
        <v>0</v>
      </c>
      <c r="BA34" s="14">
        <f t="shared" si="12"/>
        <v>8801533.8215519972</v>
      </c>
      <c r="BB34" s="22">
        <f t="shared" si="3"/>
        <v>151639207.9724052</v>
      </c>
      <c r="BC34" s="21"/>
      <c r="BD34" s="16"/>
      <c r="BE34" s="16"/>
      <c r="BF34" s="16">
        <f t="shared" si="13"/>
        <v>0</v>
      </c>
      <c r="BG34" s="13"/>
      <c r="BH34" s="12">
        <f t="shared" si="4"/>
        <v>151639207.9724052</v>
      </c>
      <c r="BI34" s="13"/>
      <c r="BJ34" s="16">
        <v>8116529.0197202824</v>
      </c>
      <c r="BK34" s="16">
        <v>1058322.4787197281</v>
      </c>
      <c r="BL34" s="38">
        <v>6915606.6488877293</v>
      </c>
      <c r="BM34" s="13"/>
      <c r="BN34" s="12">
        <f t="shared" si="14"/>
        <v>158554814.62129292</v>
      </c>
      <c r="BO34" s="43">
        <f t="shared" si="5"/>
        <v>146783902.86129287</v>
      </c>
      <c r="BP34" s="45">
        <f t="shared" si="6"/>
        <v>6.8986089682114796E-2</v>
      </c>
      <c r="BQ34" s="43"/>
    </row>
    <row r="35" spans="1:69" x14ac:dyDescent="0.25">
      <c r="A35" s="11" t="s">
        <v>41</v>
      </c>
      <c r="B35" s="13"/>
      <c r="C35" s="15">
        <v>17316064.747704383</v>
      </c>
      <c r="D35" s="15">
        <v>-50737.897113302133</v>
      </c>
      <c r="E35" s="15">
        <v>-410174</v>
      </c>
      <c r="F35" s="15">
        <v>454070.44211999991</v>
      </c>
      <c r="G35" s="12">
        <f t="shared" si="7"/>
        <v>-6841.4549933022354</v>
      </c>
      <c r="H35" s="13"/>
      <c r="I35" s="12">
        <f t="shared" si="8"/>
        <v>17309223.292711079</v>
      </c>
      <c r="J35" s="13"/>
      <c r="K35" s="15">
        <v>410174</v>
      </c>
      <c r="L35" s="15">
        <v>634796</v>
      </c>
      <c r="M35" s="13"/>
      <c r="N35" s="12">
        <f t="shared" si="9"/>
        <v>18354193.292711079</v>
      </c>
      <c r="O35" s="13"/>
      <c r="P35" s="15">
        <v>23869.875334296365</v>
      </c>
      <c r="Q35" s="16">
        <v>77378</v>
      </c>
      <c r="R35" s="16">
        <v>259961.67</v>
      </c>
      <c r="S35" s="15">
        <v>0</v>
      </c>
      <c r="T35" s="15">
        <v>0</v>
      </c>
      <c r="U35" s="15">
        <v>-90332</v>
      </c>
      <c r="V35" s="15">
        <v>-862170.96279999998</v>
      </c>
      <c r="W35" s="12">
        <f t="shared" si="0"/>
        <v>-591293.41746570356</v>
      </c>
      <c r="X35" s="13"/>
      <c r="Y35" s="14">
        <f t="shared" si="1"/>
        <v>17762899.875245377</v>
      </c>
      <c r="Z35" s="20">
        <v>0</v>
      </c>
      <c r="AA35" s="15">
        <v>-180508.01</v>
      </c>
      <c r="AB35" s="16">
        <v>1455.4346657036403</v>
      </c>
      <c r="AC35" s="16">
        <v>223748.68728000001</v>
      </c>
      <c r="AD35" s="16">
        <v>90332</v>
      </c>
      <c r="AE35" s="16">
        <v>47648.34</v>
      </c>
      <c r="AF35" s="16">
        <v>1442645.4100000001</v>
      </c>
      <c r="AG35" s="16">
        <v>0</v>
      </c>
      <c r="AH35" s="16">
        <v>11476.461349669227</v>
      </c>
      <c r="AI35" s="16">
        <v>18352.290380310562</v>
      </c>
      <c r="AJ35" s="16">
        <v>-1451919.5976737267</v>
      </c>
      <c r="AK35" s="38">
        <f t="shared" si="10"/>
        <v>17966130.891247332</v>
      </c>
      <c r="AL35" s="16"/>
      <c r="AM35" s="16"/>
      <c r="AN35" s="39">
        <f t="shared" si="15"/>
        <v>9.2176409788679182E-3</v>
      </c>
      <c r="AO35" s="16">
        <f t="shared" si="16"/>
        <v>-714.55152868184098</v>
      </c>
      <c r="AP35" s="12">
        <f t="shared" si="11"/>
        <v>17965416.339718651</v>
      </c>
      <c r="AQ35" s="17"/>
      <c r="AR35" s="38">
        <v>25057579.366871603</v>
      </c>
      <c r="AS35" s="18">
        <f t="shared" si="2"/>
        <v>0.71696535713543685</v>
      </c>
      <c r="AT35" s="17"/>
      <c r="AU35" s="16">
        <v>0</v>
      </c>
      <c r="AV35" s="19">
        <v>0</v>
      </c>
      <c r="AW35" s="19">
        <v>1042678.97559</v>
      </c>
      <c r="AX35" s="19">
        <v>238482.90543137857</v>
      </c>
      <c r="AY35" s="19">
        <v>17049</v>
      </c>
      <c r="AZ35" s="16">
        <v>24920</v>
      </c>
      <c r="BA35" s="14">
        <f t="shared" si="12"/>
        <v>1323130.8810213786</v>
      </c>
      <c r="BB35" s="22">
        <f t="shared" si="3"/>
        <v>19288547.220740028</v>
      </c>
      <c r="BC35" s="21"/>
      <c r="BD35" s="16"/>
      <c r="BE35" s="16"/>
      <c r="BF35" s="16">
        <f t="shared" si="13"/>
        <v>0</v>
      </c>
      <c r="BG35" s="13"/>
      <c r="BH35" s="12">
        <f t="shared" si="4"/>
        <v>19288547.220740028</v>
      </c>
      <c r="BI35" s="13"/>
      <c r="BJ35" s="16">
        <v>826993.60890728084</v>
      </c>
      <c r="BK35" s="16">
        <v>-86373.419709234848</v>
      </c>
      <c r="BL35" s="38">
        <v>600592.81913017412</v>
      </c>
      <c r="BM35" s="13"/>
      <c r="BN35" s="12">
        <f t="shared" si="14"/>
        <v>19889140.039870203</v>
      </c>
      <c r="BO35" s="43">
        <f t="shared" si="5"/>
        <v>18421169.319870204</v>
      </c>
      <c r="BP35" s="45">
        <f t="shared" si="6"/>
        <v>8.6576553285333067E-3</v>
      </c>
      <c r="BQ35" s="43"/>
    </row>
    <row r="36" spans="1:69" x14ac:dyDescent="0.25">
      <c r="A36" s="11" t="s">
        <v>42</v>
      </c>
      <c r="B36" s="13"/>
      <c r="C36" s="15">
        <v>1367091.3918257402</v>
      </c>
      <c r="D36" s="15">
        <v>-34866.498848412397</v>
      </c>
      <c r="E36" s="15">
        <v>-36529</v>
      </c>
      <c r="F36" s="15">
        <v>23473.609739999996</v>
      </c>
      <c r="G36" s="12">
        <f t="shared" si="7"/>
        <v>-47921.88910841239</v>
      </c>
      <c r="H36" s="13"/>
      <c r="I36" s="12">
        <f t="shared" si="8"/>
        <v>1319169.5027173278</v>
      </c>
      <c r="J36" s="13"/>
      <c r="K36" s="15">
        <v>36529</v>
      </c>
      <c r="L36" s="15">
        <v>14929</v>
      </c>
      <c r="M36" s="13"/>
      <c r="N36" s="12">
        <f t="shared" si="9"/>
        <v>1370627.5027173278</v>
      </c>
      <c r="O36" s="13"/>
      <c r="P36" s="15">
        <v>420.48241379310349</v>
      </c>
      <c r="Q36" s="16">
        <v>9206</v>
      </c>
      <c r="R36" s="16">
        <v>45697.760000000002</v>
      </c>
      <c r="S36" s="15">
        <v>0</v>
      </c>
      <c r="T36" s="15">
        <v>0</v>
      </c>
      <c r="U36" s="15">
        <v>0</v>
      </c>
      <c r="V36" s="15">
        <v>0</v>
      </c>
      <c r="W36" s="12">
        <f t="shared" si="0"/>
        <v>55324.242413793108</v>
      </c>
      <c r="X36" s="13"/>
      <c r="Y36" s="14">
        <f t="shared" si="1"/>
        <v>1425951.745131121</v>
      </c>
      <c r="Z36" s="20">
        <v>0</v>
      </c>
      <c r="AA36" s="15">
        <v>0</v>
      </c>
      <c r="AB36" s="16">
        <v>-50.042413793103492</v>
      </c>
      <c r="AC36" s="16">
        <v>32266.276799999992</v>
      </c>
      <c r="AD36" s="16">
        <v>0</v>
      </c>
      <c r="AE36" s="16">
        <v>3916.3</v>
      </c>
      <c r="AF36" s="16">
        <v>23206.809999999823</v>
      </c>
      <c r="AG36" s="16">
        <v>186010.12040212448</v>
      </c>
      <c r="AH36" s="16">
        <v>0</v>
      </c>
      <c r="AI36" s="16">
        <v>0</v>
      </c>
      <c r="AJ36" s="16">
        <v>-109564.94313242752</v>
      </c>
      <c r="AK36" s="38">
        <f t="shared" si="10"/>
        <v>1561736.2667870249</v>
      </c>
      <c r="AL36" s="16"/>
      <c r="AM36" s="16"/>
      <c r="AN36" s="39">
        <f t="shared" si="15"/>
        <v>8.0125900774403438E-4</v>
      </c>
      <c r="AO36" s="16">
        <f t="shared" si="16"/>
        <v>-62.113598280317547</v>
      </c>
      <c r="AP36" s="12">
        <f t="shared" si="11"/>
        <v>1561674.1531887446</v>
      </c>
      <c r="AQ36" s="17"/>
      <c r="AR36" s="38">
        <v>1671301.2099194524</v>
      </c>
      <c r="AS36" s="18">
        <f t="shared" si="2"/>
        <v>0.93440616444238001</v>
      </c>
      <c r="AT36" s="17"/>
      <c r="AU36" s="16">
        <v>0</v>
      </c>
      <c r="AV36" s="19">
        <v>0</v>
      </c>
      <c r="AW36" s="19">
        <v>0</v>
      </c>
      <c r="AX36" s="19">
        <v>15906.435436438209</v>
      </c>
      <c r="AY36" s="19">
        <v>2338</v>
      </c>
      <c r="AZ36" s="16">
        <v>2447.5</v>
      </c>
      <c r="BA36" s="14">
        <f t="shared" si="12"/>
        <v>20691.935436438209</v>
      </c>
      <c r="BB36" s="22">
        <f t="shared" si="3"/>
        <v>1582366.0886251829</v>
      </c>
      <c r="BC36" s="21"/>
      <c r="BD36" s="16"/>
      <c r="BE36" s="16"/>
      <c r="BF36" s="16">
        <f t="shared" si="13"/>
        <v>0</v>
      </c>
      <c r="BG36" s="13"/>
      <c r="BH36" s="12">
        <f t="shared" si="4"/>
        <v>1582366.0886251829</v>
      </c>
      <c r="BI36" s="13"/>
      <c r="BJ36" s="16">
        <v>124521.3284724392</v>
      </c>
      <c r="BK36" s="16">
        <v>0</v>
      </c>
      <c r="BL36" s="38">
        <v>154059.11325774444</v>
      </c>
      <c r="BM36" s="13"/>
      <c r="BN36" s="12">
        <f t="shared" si="14"/>
        <v>1736425.2018829272</v>
      </c>
      <c r="BO36" s="43">
        <f t="shared" si="5"/>
        <v>1712847.9518829272</v>
      </c>
      <c r="BP36" s="45">
        <f t="shared" si="6"/>
        <v>8.0501117709128544E-4</v>
      </c>
      <c r="BQ36" s="43"/>
    </row>
    <row r="37" spans="1:69" x14ac:dyDescent="0.25">
      <c r="A37" s="11" t="s">
        <v>43</v>
      </c>
      <c r="B37" s="13"/>
      <c r="C37" s="15">
        <v>103317461.73034647</v>
      </c>
      <c r="D37" s="15">
        <v>-138264.37972878473</v>
      </c>
      <c r="E37" s="15">
        <v>-2296005</v>
      </c>
      <c r="F37" s="15">
        <v>2318749.47584</v>
      </c>
      <c r="G37" s="12">
        <f t="shared" si="7"/>
        <v>-115519.90388878481</v>
      </c>
      <c r="H37" s="13"/>
      <c r="I37" s="12">
        <f t="shared" si="8"/>
        <v>103201941.82645768</v>
      </c>
      <c r="J37" s="13"/>
      <c r="K37" s="15">
        <v>2296005</v>
      </c>
      <c r="L37" s="15">
        <v>923656</v>
      </c>
      <c r="M37" s="13"/>
      <c r="N37" s="12">
        <f t="shared" si="9"/>
        <v>106421602.82645768</v>
      </c>
      <c r="O37" s="13"/>
      <c r="P37" s="15">
        <v>56063.076572082726</v>
      </c>
      <c r="Q37" s="16">
        <v>532226</v>
      </c>
      <c r="R37" s="16">
        <v>1441569.14</v>
      </c>
      <c r="S37" s="15">
        <v>-2011946.9999999998</v>
      </c>
      <c r="T37" s="15">
        <v>-514099</v>
      </c>
      <c r="U37" s="15">
        <v>0</v>
      </c>
      <c r="V37" s="15">
        <v>-3224055.49357044</v>
      </c>
      <c r="W37" s="12">
        <f t="shared" ref="W37:W63" si="17">SUM(P37:V37)</f>
        <v>-3720243.2769983569</v>
      </c>
      <c r="X37" s="13"/>
      <c r="Y37" s="14">
        <f t="shared" ref="Y37:Y62" si="18">N37+W37</f>
        <v>102701359.54945932</v>
      </c>
      <c r="Z37" s="20">
        <v>0</v>
      </c>
      <c r="AA37" s="15">
        <v>-244395.29</v>
      </c>
      <c r="AB37" s="16">
        <v>8230.9234279172742</v>
      </c>
      <c r="AC37" s="16">
        <v>2455622.3758399999</v>
      </c>
      <c r="AD37" s="16">
        <v>514099</v>
      </c>
      <c r="AE37" s="16">
        <v>720110.03</v>
      </c>
      <c r="AF37" s="16">
        <v>13256647.74999997</v>
      </c>
      <c r="AG37" s="16">
        <v>0</v>
      </c>
      <c r="AH37" s="16">
        <v>0</v>
      </c>
      <c r="AI37" s="16">
        <v>102278.76159712073</v>
      </c>
      <c r="AJ37" s="16">
        <v>-10551327.825025979</v>
      </c>
      <c r="AK37" s="38">
        <f t="shared" si="10"/>
        <v>108962625.27529836</v>
      </c>
      <c r="AL37" s="16"/>
      <c r="AM37" s="16"/>
      <c r="AN37" s="39">
        <f t="shared" si="15"/>
        <v>5.5903987674493033E-2</v>
      </c>
      <c r="AO37" s="16">
        <f t="shared" si="16"/>
        <v>-4333.6771245267</v>
      </c>
      <c r="AP37" s="12">
        <f t="shared" si="11"/>
        <v>108958291.59817383</v>
      </c>
      <c r="AQ37" s="17"/>
      <c r="AR37" s="38">
        <v>139647865.91513285</v>
      </c>
      <c r="AS37" s="18">
        <f t="shared" ref="AS37:AS62" si="19">AP37/AR37</f>
        <v>0.78023599490156359</v>
      </c>
      <c r="AT37" s="17"/>
      <c r="AU37" s="16">
        <v>2011946.9999999998</v>
      </c>
      <c r="AV37" s="19">
        <v>4627.4799999999996</v>
      </c>
      <c r="AW37" s="19">
        <v>3468450.7892423575</v>
      </c>
      <c r="AX37" s="19">
        <v>1329084.0393291498</v>
      </c>
      <c r="AY37" s="19">
        <v>111107</v>
      </c>
      <c r="AZ37" s="16">
        <v>0</v>
      </c>
      <c r="BA37" s="14">
        <f t="shared" si="12"/>
        <v>6925216.3085715072</v>
      </c>
      <c r="BB37" s="22">
        <f t="shared" ref="BB37:BB63" si="20">AP37+BA37</f>
        <v>115883507.90674533</v>
      </c>
      <c r="BC37" s="21"/>
      <c r="BD37" s="16"/>
      <c r="BE37" s="16"/>
      <c r="BF37" s="16">
        <f t="shared" si="13"/>
        <v>0</v>
      </c>
      <c r="BG37" s="13"/>
      <c r="BH37" s="12">
        <f t="shared" si="4"/>
        <v>115883507.90674533</v>
      </c>
      <c r="BI37" s="13"/>
      <c r="BJ37" s="16">
        <v>9566509.660968814</v>
      </c>
      <c r="BK37" s="16">
        <v>-582328.50108231232</v>
      </c>
      <c r="BL37" s="38">
        <v>6877392.0780545734</v>
      </c>
      <c r="BM37" s="13"/>
      <c r="BN37" s="12">
        <f t="shared" si="14"/>
        <v>122760899.98479991</v>
      </c>
      <c r="BO37" s="43">
        <f t="shared" ref="BO37:BO63" si="21">BN37-AF37-AB37-P37</f>
        <v>109439958.23479994</v>
      </c>
      <c r="BP37" s="45">
        <f t="shared" si="6"/>
        <v>5.1435032223711971E-2</v>
      </c>
      <c r="BQ37" s="43"/>
    </row>
    <row r="38" spans="1:69" x14ac:dyDescent="0.25">
      <c r="A38" s="11" t="s">
        <v>44</v>
      </c>
      <c r="B38" s="13"/>
      <c r="C38" s="15">
        <v>82909339.507384449</v>
      </c>
      <c r="D38" s="15">
        <v>-100226.79998893525</v>
      </c>
      <c r="E38" s="15">
        <v>-2090813</v>
      </c>
      <c r="F38" s="15">
        <v>1193288.4552329993</v>
      </c>
      <c r="G38" s="12">
        <f t="shared" si="7"/>
        <v>-997751.34475593595</v>
      </c>
      <c r="H38" s="13"/>
      <c r="I38" s="12">
        <f t="shared" si="8"/>
        <v>81911588.162628517</v>
      </c>
      <c r="J38" s="13"/>
      <c r="K38" s="15">
        <v>2090813</v>
      </c>
      <c r="L38" s="15">
        <v>3560591</v>
      </c>
      <c r="M38" s="13"/>
      <c r="N38" s="12">
        <f t="shared" si="9"/>
        <v>87562992.162628517</v>
      </c>
      <c r="O38" s="13"/>
      <c r="P38" s="15">
        <v>206757.93279187634</v>
      </c>
      <c r="Q38" s="16">
        <v>340254</v>
      </c>
      <c r="R38" s="16">
        <v>928061.85</v>
      </c>
      <c r="S38" s="15">
        <v>-1942057.1700000002</v>
      </c>
      <c r="T38" s="15">
        <v>-415809</v>
      </c>
      <c r="U38" s="15">
        <v>0</v>
      </c>
      <c r="V38" s="15">
        <v>-406404.16168105695</v>
      </c>
      <c r="W38" s="12">
        <f t="shared" si="17"/>
        <v>-1289196.5488891809</v>
      </c>
      <c r="X38" s="13"/>
      <c r="Y38" s="14">
        <f t="shared" si="18"/>
        <v>86273795.613739341</v>
      </c>
      <c r="Z38" s="20">
        <v>0</v>
      </c>
      <c r="AA38" s="15">
        <v>-1726249.19</v>
      </c>
      <c r="AB38" s="16">
        <v>-20623.252791876352</v>
      </c>
      <c r="AC38" s="16">
        <v>1506488.7567000005</v>
      </c>
      <c r="AD38" s="16">
        <v>415809</v>
      </c>
      <c r="AE38" s="16">
        <v>163831.97</v>
      </c>
      <c r="AF38" s="16">
        <v>1647041.3399999887</v>
      </c>
      <c r="AG38" s="16">
        <v>0</v>
      </c>
      <c r="AH38" s="16">
        <v>443893.34971272491</v>
      </c>
      <c r="AI38" s="16">
        <v>90466.049955358307</v>
      </c>
      <c r="AJ38" s="16">
        <v>-6639307.4564465676</v>
      </c>
      <c r="AK38" s="38">
        <f t="shared" si="10"/>
        <v>82155146.180868953</v>
      </c>
      <c r="AL38" s="16"/>
      <c r="AM38" s="16"/>
      <c r="AN38" s="39">
        <f t="shared" si="15"/>
        <v>4.2150235164466539E-2</v>
      </c>
      <c r="AO38" s="16">
        <f t="shared" si="16"/>
        <v>-3267.4862299494462</v>
      </c>
      <c r="AP38" s="12">
        <f t="shared" si="11"/>
        <v>82151878.694638997</v>
      </c>
      <c r="AQ38" s="17"/>
      <c r="AR38" s="38">
        <v>123519200.04468682</v>
      </c>
      <c r="AS38" s="18">
        <f t="shared" si="19"/>
        <v>0.66509399886752874</v>
      </c>
      <c r="AT38" s="17"/>
      <c r="AU38" s="16">
        <v>1942057.1700000002</v>
      </c>
      <c r="AV38" s="19">
        <v>4466.7299999999996</v>
      </c>
      <c r="AW38" s="19">
        <v>2132653.3525690609</v>
      </c>
      <c r="AX38" s="19">
        <v>1175581.1394201028</v>
      </c>
      <c r="AY38" s="19">
        <v>86266</v>
      </c>
      <c r="AZ38" s="16">
        <v>43920</v>
      </c>
      <c r="BA38" s="14">
        <f t="shared" si="12"/>
        <v>5384944.3919891641</v>
      </c>
      <c r="BB38" s="22">
        <f t="shared" si="20"/>
        <v>87536823.086628169</v>
      </c>
      <c r="BC38" s="21"/>
      <c r="BD38" s="16"/>
      <c r="BE38" s="16"/>
      <c r="BF38" s="16">
        <f t="shared" si="13"/>
        <v>0</v>
      </c>
      <c r="BG38" s="13"/>
      <c r="BH38" s="12">
        <f t="shared" si="4"/>
        <v>87536823.086628169</v>
      </c>
      <c r="BI38" s="13"/>
      <c r="BJ38" s="16">
        <v>7270448.8899540929</v>
      </c>
      <c r="BK38" s="16">
        <v>581632.06088912208</v>
      </c>
      <c r="BL38" s="38">
        <v>5017201.1454414949</v>
      </c>
      <c r="BM38" s="13"/>
      <c r="BN38" s="12">
        <f t="shared" si="14"/>
        <v>92554024.232069671</v>
      </c>
      <c r="BO38" s="43">
        <f t="shared" si="21"/>
        <v>90720848.21206969</v>
      </c>
      <c r="BP38" s="45">
        <f t="shared" si="6"/>
        <v>4.2637349524010604E-2</v>
      </c>
      <c r="BQ38" s="43"/>
    </row>
    <row r="39" spans="1:69" x14ac:dyDescent="0.25">
      <c r="A39" s="11" t="s">
        <v>45</v>
      </c>
      <c r="B39" s="13"/>
      <c r="C39" s="15">
        <v>3432957.0781064876</v>
      </c>
      <c r="D39" s="15">
        <v>-36485.699018781677</v>
      </c>
      <c r="E39" s="15">
        <v>-70059</v>
      </c>
      <c r="F39" s="15">
        <v>80568.384236423735</v>
      </c>
      <c r="G39" s="12">
        <f t="shared" si="7"/>
        <v>-25976.314782357949</v>
      </c>
      <c r="H39" s="13"/>
      <c r="I39" s="12">
        <f t="shared" si="8"/>
        <v>3406980.7633241299</v>
      </c>
      <c r="J39" s="13"/>
      <c r="K39" s="15">
        <v>70059</v>
      </c>
      <c r="L39" s="15">
        <v>34642</v>
      </c>
      <c r="M39" s="13"/>
      <c r="N39" s="12">
        <f t="shared" si="9"/>
        <v>3511681.7633241299</v>
      </c>
      <c r="O39" s="13"/>
      <c r="P39" s="15">
        <v>1147.5172413793102</v>
      </c>
      <c r="Q39" s="16">
        <v>14700</v>
      </c>
      <c r="R39" s="16">
        <v>67556.899999999994</v>
      </c>
      <c r="S39" s="15">
        <v>0</v>
      </c>
      <c r="T39" s="15">
        <v>0</v>
      </c>
      <c r="U39" s="15">
        <v>0</v>
      </c>
      <c r="V39" s="15">
        <v>0</v>
      </c>
      <c r="W39" s="12">
        <f t="shared" si="17"/>
        <v>83404.417241379299</v>
      </c>
      <c r="X39" s="13"/>
      <c r="Y39" s="14">
        <f t="shared" si="18"/>
        <v>3595086.180565509</v>
      </c>
      <c r="Z39" s="20">
        <v>0</v>
      </c>
      <c r="AA39" s="15">
        <v>0</v>
      </c>
      <c r="AB39" s="16">
        <v>39.29275862068971</v>
      </c>
      <c r="AC39" s="16">
        <v>46372.384236423728</v>
      </c>
      <c r="AD39" s="16">
        <v>0</v>
      </c>
      <c r="AE39" s="16">
        <v>9138.0400000000009</v>
      </c>
      <c r="AF39" s="16">
        <v>72589.75</v>
      </c>
      <c r="AG39" s="16">
        <v>338503.5653952132</v>
      </c>
      <c r="AH39" s="16">
        <v>0</v>
      </c>
      <c r="AI39" s="16">
        <v>0</v>
      </c>
      <c r="AJ39" s="16">
        <v>-266273.44466427201</v>
      </c>
      <c r="AK39" s="38">
        <f t="shared" si="10"/>
        <v>3795455.7682914948</v>
      </c>
      <c r="AL39" s="16"/>
      <c r="AM39" s="16"/>
      <c r="AN39" s="39">
        <f t="shared" si="15"/>
        <v>1.9472834098257755E-3</v>
      </c>
      <c r="AO39" s="16">
        <f t="shared" si="16"/>
        <v>-150.95340992969412</v>
      </c>
      <c r="AP39" s="12">
        <f t="shared" si="11"/>
        <v>3795304.814881565</v>
      </c>
      <c r="AQ39" s="17"/>
      <c r="AR39" s="38">
        <v>4061729.2129557668</v>
      </c>
      <c r="AS39" s="18">
        <f t="shared" si="19"/>
        <v>0.93440616444238001</v>
      </c>
      <c r="AT39" s="17"/>
      <c r="AU39" s="16">
        <v>0</v>
      </c>
      <c r="AV39" s="19">
        <v>0</v>
      </c>
      <c r="AW39" s="19">
        <v>0</v>
      </c>
      <c r="AX39" s="19">
        <v>38657.085331308786</v>
      </c>
      <c r="AY39" s="19">
        <v>4071</v>
      </c>
      <c r="AZ39" s="16">
        <v>0</v>
      </c>
      <c r="BA39" s="14">
        <f t="shared" si="12"/>
        <v>42728.085331308786</v>
      </c>
      <c r="BB39" s="22">
        <f t="shared" si="20"/>
        <v>3838032.9002128737</v>
      </c>
      <c r="BC39" s="21"/>
      <c r="BD39" s="16"/>
      <c r="BE39" s="16"/>
      <c r="BF39" s="16">
        <f t="shared" si="13"/>
        <v>0</v>
      </c>
      <c r="BG39" s="13"/>
      <c r="BH39" s="12">
        <f t="shared" si="4"/>
        <v>3838032.9002128737</v>
      </c>
      <c r="BI39" s="13"/>
      <c r="BJ39" s="16">
        <v>119832.55158354741</v>
      </c>
      <c r="BK39" s="16">
        <v>5733.031196745389</v>
      </c>
      <c r="BL39" s="38">
        <v>109317.0174387533</v>
      </c>
      <c r="BM39" s="13"/>
      <c r="BN39" s="12">
        <f t="shared" si="14"/>
        <v>3947349.9176516272</v>
      </c>
      <c r="BO39" s="43">
        <f t="shared" si="21"/>
        <v>3873573.3576516272</v>
      </c>
      <c r="BP39" s="45">
        <f t="shared" si="6"/>
        <v>1.8205176033077991E-3</v>
      </c>
      <c r="BQ39" s="43"/>
    </row>
    <row r="40" spans="1:69" x14ac:dyDescent="0.25">
      <c r="A40" s="11" t="s">
        <v>46</v>
      </c>
      <c r="B40" s="13"/>
      <c r="C40" s="15">
        <v>109608396.98770082</v>
      </c>
      <c r="D40" s="15">
        <v>-128447.89927238686</v>
      </c>
      <c r="E40" s="15">
        <v>-2569673</v>
      </c>
      <c r="F40" s="15">
        <v>511667.34544286085</v>
      </c>
      <c r="G40" s="12">
        <f t="shared" si="7"/>
        <v>-2186453.5538295261</v>
      </c>
      <c r="H40" s="13"/>
      <c r="I40" s="12">
        <f t="shared" si="8"/>
        <v>107421943.4338713</v>
      </c>
      <c r="J40" s="13"/>
      <c r="K40" s="15">
        <v>2569673</v>
      </c>
      <c r="L40" s="15">
        <v>1264732</v>
      </c>
      <c r="M40" s="13"/>
      <c r="N40" s="12">
        <f t="shared" si="9"/>
        <v>111256348.4338713</v>
      </c>
      <c r="O40" s="13"/>
      <c r="P40" s="15">
        <v>167675.2114166574</v>
      </c>
      <c r="Q40" s="16">
        <v>435474</v>
      </c>
      <c r="R40" s="16">
        <v>1309046.69</v>
      </c>
      <c r="S40" s="15">
        <v>-3405583.2</v>
      </c>
      <c r="T40" s="15">
        <v>-554088</v>
      </c>
      <c r="U40" s="15">
        <v>0</v>
      </c>
      <c r="V40" s="15">
        <v>-3436482.8157906299</v>
      </c>
      <c r="W40" s="12">
        <f t="shared" si="17"/>
        <v>-5483958.1143739726</v>
      </c>
      <c r="X40" s="13"/>
      <c r="Y40" s="14">
        <f t="shared" si="18"/>
        <v>105772390.31949733</v>
      </c>
      <c r="Z40" s="20">
        <v>0</v>
      </c>
      <c r="AA40" s="15">
        <v>-266871.02</v>
      </c>
      <c r="AB40" s="16">
        <v>5042.358583342575</v>
      </c>
      <c r="AC40" s="16">
        <v>828495.65410000226</v>
      </c>
      <c r="AD40" s="16">
        <v>554088</v>
      </c>
      <c r="AE40" s="16">
        <v>1146007.8700000001</v>
      </c>
      <c r="AF40" s="16">
        <v>3198032.549999997</v>
      </c>
      <c r="AG40" s="16">
        <v>0</v>
      </c>
      <c r="AH40" s="16">
        <v>165065.59101568616</v>
      </c>
      <c r="AI40" s="16">
        <v>107806.36258351865</v>
      </c>
      <c r="AJ40" s="16">
        <v>-8337790.5616264343</v>
      </c>
      <c r="AK40" s="38">
        <f t="shared" si="10"/>
        <v>103172267.12415345</v>
      </c>
      <c r="AL40" s="16"/>
      <c r="AM40" s="16"/>
      <c r="AN40" s="39">
        <f t="shared" si="15"/>
        <v>5.2933206547527215E-2</v>
      </c>
      <c r="AO40" s="16">
        <f t="shared" si="16"/>
        <v>-4103.3821715643098</v>
      </c>
      <c r="AP40" s="12">
        <f t="shared" si="11"/>
        <v>103168163.74198188</v>
      </c>
      <c r="AQ40" s="17"/>
      <c r="AR40" s="38">
        <v>147195060.16472167</v>
      </c>
      <c r="AS40" s="18">
        <f t="shared" si="19"/>
        <v>0.70089419866760083</v>
      </c>
      <c r="AT40" s="17"/>
      <c r="AU40" s="16">
        <v>3405583.2</v>
      </c>
      <c r="AV40" s="19">
        <v>7832.84</v>
      </c>
      <c r="AW40" s="19">
        <v>3703353.8386174194</v>
      </c>
      <c r="AX40" s="19">
        <v>1400913.6756297946</v>
      </c>
      <c r="AY40" s="19">
        <v>146333</v>
      </c>
      <c r="AZ40" s="16">
        <v>239760</v>
      </c>
      <c r="BA40" s="14">
        <f t="shared" si="12"/>
        <v>8903776.5542472135</v>
      </c>
      <c r="BB40" s="22">
        <f t="shared" si="20"/>
        <v>112071940.29622909</v>
      </c>
      <c r="BC40" s="21"/>
      <c r="BD40" s="16"/>
      <c r="BE40" s="16"/>
      <c r="BF40" s="16">
        <f t="shared" si="13"/>
        <v>0</v>
      </c>
      <c r="BG40" s="13"/>
      <c r="BH40" s="12">
        <f t="shared" si="4"/>
        <v>112071940.29622909</v>
      </c>
      <c r="BI40" s="13"/>
      <c r="BJ40" s="16">
        <v>15928459.405949954</v>
      </c>
      <c r="BK40" s="16">
        <v>2839669.539832646</v>
      </c>
      <c r="BL40" s="38">
        <v>12446717.029514587</v>
      </c>
      <c r="BM40" s="13"/>
      <c r="BN40" s="12">
        <f t="shared" si="14"/>
        <v>124518657.32574368</v>
      </c>
      <c r="BO40" s="43">
        <f t="shared" si="21"/>
        <v>121147907.20574367</v>
      </c>
      <c r="BP40" s="45">
        <f t="shared" si="6"/>
        <v>5.6937581222333375E-2</v>
      </c>
      <c r="BQ40" s="43"/>
    </row>
    <row r="41" spans="1:69" x14ac:dyDescent="0.25">
      <c r="A41" s="11" t="s">
        <v>47</v>
      </c>
      <c r="B41" s="13"/>
      <c r="C41" s="15">
        <v>142733269.83186135</v>
      </c>
      <c r="D41" s="15">
        <v>-178986.22904707518</v>
      </c>
      <c r="E41" s="15">
        <v>-3882649</v>
      </c>
      <c r="F41" s="15">
        <v>880752.9533635769</v>
      </c>
      <c r="G41" s="12">
        <f t="shared" si="7"/>
        <v>-3180882.2756834985</v>
      </c>
      <c r="H41" s="13"/>
      <c r="I41" s="12">
        <f t="shared" si="8"/>
        <v>139552387.55617785</v>
      </c>
      <c r="J41" s="13"/>
      <c r="K41" s="15">
        <v>3882649</v>
      </c>
      <c r="L41" s="15">
        <v>2853598</v>
      </c>
      <c r="M41" s="13"/>
      <c r="N41" s="12">
        <f t="shared" si="9"/>
        <v>146288634.55617785</v>
      </c>
      <c r="O41" s="13"/>
      <c r="P41" s="15">
        <v>227243.42538513796</v>
      </c>
      <c r="Q41" s="16">
        <v>718442</v>
      </c>
      <c r="R41" s="16">
        <v>1991314.15</v>
      </c>
      <c r="S41" s="15">
        <v>-684556.96</v>
      </c>
      <c r="T41" s="15">
        <v>-742318</v>
      </c>
      <c r="U41" s="15">
        <v>0</v>
      </c>
      <c r="V41" s="15">
        <v>-4407482.6689502699</v>
      </c>
      <c r="W41" s="12">
        <f t="shared" si="17"/>
        <v>-2897358.053565132</v>
      </c>
      <c r="X41" s="13"/>
      <c r="Y41" s="14">
        <f t="shared" si="18"/>
        <v>143391276.50261271</v>
      </c>
      <c r="Z41" s="20">
        <v>0</v>
      </c>
      <c r="AA41" s="15">
        <v>156170.85</v>
      </c>
      <c r="AB41" s="16">
        <v>16142.644614862045</v>
      </c>
      <c r="AC41" s="16">
        <v>3891098.6993471142</v>
      </c>
      <c r="AD41" s="16">
        <v>742318</v>
      </c>
      <c r="AE41" s="16">
        <v>424918.77</v>
      </c>
      <c r="AF41" s="16">
        <v>10356357.220000029</v>
      </c>
      <c r="AG41" s="16">
        <v>0</v>
      </c>
      <c r="AH41" s="16">
        <v>0</v>
      </c>
      <c r="AI41" s="16">
        <v>130622.45304348774</v>
      </c>
      <c r="AJ41" s="16">
        <v>-13475332.530910317</v>
      </c>
      <c r="AK41" s="38">
        <f t="shared" si="10"/>
        <v>145633572.6087079</v>
      </c>
      <c r="AL41" s="16"/>
      <c r="AM41" s="16"/>
      <c r="AN41" s="39">
        <f t="shared" si="15"/>
        <v>7.4718257086223636E-2</v>
      </c>
      <c r="AO41" s="16">
        <f t="shared" si="16"/>
        <v>-5792.1592893240559</v>
      </c>
      <c r="AP41" s="12">
        <f t="shared" si="11"/>
        <v>145627780.44941857</v>
      </c>
      <c r="AQ41" s="17"/>
      <c r="AR41" s="38">
        <v>178347357.00042173</v>
      </c>
      <c r="AS41" s="18">
        <f t="shared" si="19"/>
        <v>0.81654016576805344</v>
      </c>
      <c r="AT41" s="17"/>
      <c r="AU41" s="16">
        <v>684556.96</v>
      </c>
      <c r="AV41" s="19">
        <v>1574.48</v>
      </c>
      <c r="AW41" s="19">
        <v>4251311.8177427817</v>
      </c>
      <c r="AX41" s="19">
        <v>1697402.4206703745</v>
      </c>
      <c r="AY41" s="19">
        <v>382170</v>
      </c>
      <c r="AZ41" s="16">
        <v>0</v>
      </c>
      <c r="BA41" s="14">
        <f t="shared" si="12"/>
        <v>7017015.6784131555</v>
      </c>
      <c r="BB41" s="22">
        <f t="shared" si="20"/>
        <v>152644796.12783173</v>
      </c>
      <c r="BC41" s="21"/>
      <c r="BD41" s="16"/>
      <c r="BE41" s="16"/>
      <c r="BF41" s="16">
        <f t="shared" si="13"/>
        <v>0</v>
      </c>
      <c r="BG41" s="13"/>
      <c r="BH41" s="12">
        <f t="shared" si="4"/>
        <v>152644796.12783173</v>
      </c>
      <c r="BI41" s="13"/>
      <c r="BJ41" s="16">
        <v>7200660.414075233</v>
      </c>
      <c r="BK41" s="16">
        <v>347125.91899745539</v>
      </c>
      <c r="BL41" s="38">
        <v>5141306.6252987776</v>
      </c>
      <c r="BM41" s="13"/>
      <c r="BN41" s="12">
        <f t="shared" si="14"/>
        <v>157786102.7531305</v>
      </c>
      <c r="BO41" s="43">
        <f t="shared" si="21"/>
        <v>147186359.46313044</v>
      </c>
      <c r="BP41" s="45">
        <f t="shared" si="6"/>
        <v>6.9175237856310454E-2</v>
      </c>
      <c r="BQ41" s="43"/>
    </row>
    <row r="42" spans="1:69" x14ac:dyDescent="0.25">
      <c r="A42" s="11" t="s">
        <v>48</v>
      </c>
      <c r="B42" s="13"/>
      <c r="C42" s="15">
        <v>49953356.416244224</v>
      </c>
      <c r="D42" s="15">
        <v>-72221.864482369696</v>
      </c>
      <c r="E42" s="15">
        <v>-1531727</v>
      </c>
      <c r="F42" s="15">
        <v>894732.39440000034</v>
      </c>
      <c r="G42" s="12">
        <f t="shared" si="7"/>
        <v>-709216.4700823694</v>
      </c>
      <c r="H42" s="13"/>
      <c r="I42" s="12">
        <f t="shared" si="8"/>
        <v>49244139.946161851</v>
      </c>
      <c r="J42" s="13"/>
      <c r="K42" s="15">
        <v>1531727</v>
      </c>
      <c r="L42" s="15">
        <v>5487134</v>
      </c>
      <c r="M42" s="13"/>
      <c r="N42" s="12">
        <f t="shared" si="9"/>
        <v>56263000.946161851</v>
      </c>
      <c r="O42" s="13"/>
      <c r="P42" s="15">
        <v>71962.61893572181</v>
      </c>
      <c r="Q42" s="16">
        <v>272528</v>
      </c>
      <c r="R42" s="16">
        <v>549995.1</v>
      </c>
      <c r="S42" s="15">
        <v>0</v>
      </c>
      <c r="T42" s="15">
        <v>-280480</v>
      </c>
      <c r="U42" s="15">
        <v>0</v>
      </c>
      <c r="V42" s="15">
        <v>-491064.79212</v>
      </c>
      <c r="W42" s="12">
        <f t="shared" si="17"/>
        <v>122940.92681572179</v>
      </c>
      <c r="X42" s="13"/>
      <c r="Y42" s="14">
        <f t="shared" si="18"/>
        <v>56385941.87297757</v>
      </c>
      <c r="Z42" s="20">
        <v>0</v>
      </c>
      <c r="AA42" s="15">
        <v>-1414.16</v>
      </c>
      <c r="AB42" s="16">
        <v>3611.9310642781784</v>
      </c>
      <c r="AC42" s="16">
        <v>851398.19959999947</v>
      </c>
      <c r="AD42" s="16">
        <v>280480</v>
      </c>
      <c r="AE42" s="16">
        <v>68861.64</v>
      </c>
      <c r="AF42" s="16">
        <v>2867976.5900000036</v>
      </c>
      <c r="AG42" s="16">
        <v>0</v>
      </c>
      <c r="AH42" s="16">
        <v>0</v>
      </c>
      <c r="AI42" s="16">
        <v>45021.368467761858</v>
      </c>
      <c r="AJ42" s="16">
        <v>-4644514.759631346</v>
      </c>
      <c r="AK42" s="38">
        <f t="shared" si="10"/>
        <v>55857362.682478271</v>
      </c>
      <c r="AL42" s="16"/>
      <c r="AM42" s="16"/>
      <c r="AN42" s="39">
        <f t="shared" si="15"/>
        <v>2.8657985314152042E-2</v>
      </c>
      <c r="AO42" s="16">
        <f t="shared" si="16"/>
        <v>-2221.5670215530663</v>
      </c>
      <c r="AP42" s="12">
        <f t="shared" si="11"/>
        <v>55855141.115456715</v>
      </c>
      <c r="AQ42" s="17"/>
      <c r="AR42" s="38">
        <v>61470611.580799475</v>
      </c>
      <c r="AS42" s="18">
        <f t="shared" si="19"/>
        <v>0.90864788358317283</v>
      </c>
      <c r="AT42" s="17"/>
      <c r="AU42" s="16">
        <v>0</v>
      </c>
      <c r="AV42" s="19">
        <v>0</v>
      </c>
      <c r="AW42" s="19">
        <v>492478.95374999999</v>
      </c>
      <c r="AX42" s="19">
        <v>585040.1522748142</v>
      </c>
      <c r="AY42" s="19">
        <v>83444</v>
      </c>
      <c r="AZ42" s="16">
        <v>17515</v>
      </c>
      <c r="BA42" s="14">
        <f t="shared" si="12"/>
        <v>1178478.1060248143</v>
      </c>
      <c r="BB42" s="22">
        <f t="shared" si="20"/>
        <v>57033619.221481532</v>
      </c>
      <c r="BC42" s="21"/>
      <c r="BD42" s="16"/>
      <c r="BE42" s="16"/>
      <c r="BF42" s="16">
        <f t="shared" si="13"/>
        <v>0</v>
      </c>
      <c r="BG42" s="13"/>
      <c r="BH42" s="12">
        <f t="shared" si="4"/>
        <v>57033619.221481532</v>
      </c>
      <c r="BI42" s="13"/>
      <c r="BJ42" s="16">
        <v>3627923.3876000242</v>
      </c>
      <c r="BK42" s="16">
        <v>110601.09956585336</v>
      </c>
      <c r="BL42" s="38">
        <v>2698254.4897217476</v>
      </c>
      <c r="BM42" s="13"/>
      <c r="BN42" s="12">
        <f t="shared" si="14"/>
        <v>59731873.711203277</v>
      </c>
      <c r="BO42" s="43">
        <f t="shared" si="21"/>
        <v>56788322.571203277</v>
      </c>
      <c r="BP42" s="45">
        <f t="shared" si="6"/>
        <v>2.6689604496318183E-2</v>
      </c>
      <c r="BQ42" s="43"/>
    </row>
    <row r="43" spans="1:69" x14ac:dyDescent="0.25">
      <c r="A43" s="11" t="s">
        <v>49</v>
      </c>
      <c r="B43" s="13"/>
      <c r="C43" s="15">
        <v>38029846.475852363</v>
      </c>
      <c r="D43" s="15">
        <v>-66653.588356751221</v>
      </c>
      <c r="E43" s="15">
        <v>-859541</v>
      </c>
      <c r="F43" s="15">
        <v>239080.62339999987</v>
      </c>
      <c r="G43" s="12">
        <f t="shared" si="7"/>
        <v>-687113.96495675133</v>
      </c>
      <c r="H43" s="13"/>
      <c r="I43" s="12">
        <f t="shared" si="8"/>
        <v>37342732.51089561</v>
      </c>
      <c r="J43" s="13"/>
      <c r="K43" s="15">
        <v>859541</v>
      </c>
      <c r="L43" s="15">
        <v>1245356</v>
      </c>
      <c r="M43" s="13"/>
      <c r="N43" s="12">
        <f t="shared" si="9"/>
        <v>39447629.51089561</v>
      </c>
      <c r="O43" s="13"/>
      <c r="P43" s="15">
        <v>53784.357277819501</v>
      </c>
      <c r="Q43" s="16">
        <v>201698</v>
      </c>
      <c r="R43" s="16">
        <v>474823.48</v>
      </c>
      <c r="S43" s="15">
        <v>-299728.56</v>
      </c>
      <c r="T43" s="15">
        <v>-194123</v>
      </c>
      <c r="U43" s="15">
        <v>0</v>
      </c>
      <c r="V43" s="15">
        <v>-961545.01694999996</v>
      </c>
      <c r="W43" s="12">
        <f t="shared" si="17"/>
        <v>-725090.7396721805</v>
      </c>
      <c r="X43" s="13"/>
      <c r="Y43" s="14">
        <f t="shared" si="18"/>
        <v>38722538.771223426</v>
      </c>
      <c r="Z43" s="20">
        <v>0</v>
      </c>
      <c r="AA43" s="15">
        <v>-121947.97</v>
      </c>
      <c r="AB43" s="16">
        <v>1994.2727221805035</v>
      </c>
      <c r="AC43" s="16">
        <v>499859.09529999958</v>
      </c>
      <c r="AD43" s="16">
        <v>194123</v>
      </c>
      <c r="AE43" s="16">
        <v>62334.47</v>
      </c>
      <c r="AF43" s="16">
        <v>529520.53999999166</v>
      </c>
      <c r="AG43" s="16">
        <v>0</v>
      </c>
      <c r="AH43" s="16">
        <v>103660.31980015928</v>
      </c>
      <c r="AI43" s="16">
        <v>39485.205505433674</v>
      </c>
      <c r="AJ43" s="16">
        <v>-2993226.2102728733</v>
      </c>
      <c r="AK43" s="38">
        <f t="shared" si="10"/>
        <v>37038341.494278312</v>
      </c>
      <c r="AL43" s="16"/>
      <c r="AM43" s="16"/>
      <c r="AN43" s="39">
        <f t="shared" si="15"/>
        <v>1.9002763389266448E-2</v>
      </c>
      <c r="AO43" s="16">
        <f t="shared" si="16"/>
        <v>-1473.0942179359351</v>
      </c>
      <c r="AP43" s="12">
        <f t="shared" si="11"/>
        <v>37036868.400060378</v>
      </c>
      <c r="AQ43" s="17"/>
      <c r="AR43" s="38">
        <v>53911727.106886424</v>
      </c>
      <c r="AS43" s="18">
        <f t="shared" si="19"/>
        <v>0.68699094589624943</v>
      </c>
      <c r="AT43" s="17"/>
      <c r="AU43" s="16">
        <v>299728.56</v>
      </c>
      <c r="AV43" s="19">
        <v>689.38</v>
      </c>
      <c r="AW43" s="19">
        <v>1083492.9899599999</v>
      </c>
      <c r="AX43" s="19">
        <v>513099.25548004208</v>
      </c>
      <c r="AY43" s="19">
        <v>43878</v>
      </c>
      <c r="AZ43" s="16">
        <v>51955</v>
      </c>
      <c r="BA43" s="14">
        <f t="shared" si="12"/>
        <v>1992843.1854400421</v>
      </c>
      <c r="BB43" s="22">
        <f t="shared" si="20"/>
        <v>39029711.585500419</v>
      </c>
      <c r="BC43" s="21"/>
      <c r="BD43" s="16"/>
      <c r="BE43" s="16"/>
      <c r="BF43" s="16">
        <f t="shared" si="13"/>
        <v>0</v>
      </c>
      <c r="BG43" s="13"/>
      <c r="BH43" s="12">
        <f t="shared" si="4"/>
        <v>39029711.585500419</v>
      </c>
      <c r="BI43" s="13"/>
      <c r="BJ43" s="16">
        <v>3500354.719085373</v>
      </c>
      <c r="BK43" s="16">
        <v>365813.4112045113</v>
      </c>
      <c r="BL43" s="38">
        <v>2729426.5369917504</v>
      </c>
      <c r="BM43" s="13"/>
      <c r="BN43" s="12">
        <f t="shared" si="14"/>
        <v>41759138.122492172</v>
      </c>
      <c r="BO43" s="43">
        <f t="shared" si="21"/>
        <v>41173838.952492185</v>
      </c>
      <c r="BP43" s="45">
        <f t="shared" si="6"/>
        <v>1.9351046614544006E-2</v>
      </c>
      <c r="BQ43" s="43"/>
    </row>
    <row r="44" spans="1:69" x14ac:dyDescent="0.25">
      <c r="A44" s="11" t="s">
        <v>50</v>
      </c>
      <c r="B44" s="13"/>
      <c r="C44" s="15">
        <v>14609746.431704661</v>
      </c>
      <c r="D44" s="15">
        <v>-46246.212961423713</v>
      </c>
      <c r="E44" s="15">
        <v>-376713</v>
      </c>
      <c r="F44" s="15">
        <v>158862.97070000001</v>
      </c>
      <c r="G44" s="12">
        <f t="shared" si="7"/>
        <v>-264096.24226142373</v>
      </c>
      <c r="H44" s="13"/>
      <c r="I44" s="12">
        <f t="shared" si="8"/>
        <v>14345650.189443238</v>
      </c>
      <c r="J44" s="13"/>
      <c r="K44" s="15">
        <v>376713</v>
      </c>
      <c r="L44" s="15">
        <v>298957</v>
      </c>
      <c r="M44" s="13"/>
      <c r="N44" s="12">
        <f t="shared" si="9"/>
        <v>15021320.189443238</v>
      </c>
      <c r="O44" s="13"/>
      <c r="P44" s="15">
        <v>15360.618396861395</v>
      </c>
      <c r="Q44" s="16">
        <v>130020</v>
      </c>
      <c r="R44" s="16">
        <v>199323.86</v>
      </c>
      <c r="S44" s="15">
        <v>-251739.2</v>
      </c>
      <c r="T44" s="15">
        <v>-74917</v>
      </c>
      <c r="U44" s="15">
        <v>0</v>
      </c>
      <c r="V44" s="15">
        <v>-445458.06571</v>
      </c>
      <c r="W44" s="12">
        <f t="shared" si="17"/>
        <v>-427409.78731313866</v>
      </c>
      <c r="X44" s="13"/>
      <c r="Y44" s="14">
        <f t="shared" si="18"/>
        <v>14593910.402130099</v>
      </c>
      <c r="Z44" s="20">
        <v>0</v>
      </c>
      <c r="AA44" s="15">
        <v>-21111.84</v>
      </c>
      <c r="AB44" s="16">
        <v>1568.261603138606</v>
      </c>
      <c r="AC44" s="16">
        <v>235450.94139999998</v>
      </c>
      <c r="AD44" s="16">
        <v>74917</v>
      </c>
      <c r="AE44" s="16">
        <v>79141.94</v>
      </c>
      <c r="AF44" s="16">
        <v>1169255.2299999986</v>
      </c>
      <c r="AG44" s="16">
        <v>0</v>
      </c>
      <c r="AH44" s="16">
        <v>336.67241366415084</v>
      </c>
      <c r="AI44" s="16">
        <v>14791.089882436483</v>
      </c>
      <c r="AJ44" s="16">
        <v>-1323932.6988137153</v>
      </c>
      <c r="AK44" s="38">
        <f t="shared" si="10"/>
        <v>14824326.998615623</v>
      </c>
      <c r="AL44" s="16"/>
      <c r="AM44" s="16"/>
      <c r="AN44" s="39">
        <f t="shared" si="15"/>
        <v>7.605717939701071E-3</v>
      </c>
      <c r="AO44" s="16">
        <f t="shared" si="16"/>
        <v>-589.59525468562697</v>
      </c>
      <c r="AP44" s="12">
        <f t="shared" si="11"/>
        <v>14823737.403360937</v>
      </c>
      <c r="AQ44" s="17"/>
      <c r="AR44" s="38">
        <v>20195239.993004724</v>
      </c>
      <c r="AS44" s="18">
        <f t="shared" si="19"/>
        <v>0.73402135396735169</v>
      </c>
      <c r="AT44" s="17"/>
      <c r="AU44" s="16">
        <v>251739.2</v>
      </c>
      <c r="AV44" s="19">
        <v>579</v>
      </c>
      <c r="AW44" s="19">
        <v>466569.91418999998</v>
      </c>
      <c r="AX44" s="19">
        <v>192206.09616359114</v>
      </c>
      <c r="AY44" s="19">
        <v>15531</v>
      </c>
      <c r="AZ44" s="16">
        <v>18700</v>
      </c>
      <c r="BA44" s="14">
        <f t="shared" si="12"/>
        <v>945325.21035359113</v>
      </c>
      <c r="BB44" s="22">
        <f t="shared" si="20"/>
        <v>15769062.613714527</v>
      </c>
      <c r="BC44" s="21"/>
      <c r="BD44" s="16"/>
      <c r="BE44" s="16"/>
      <c r="BF44" s="16">
        <f t="shared" si="13"/>
        <v>0</v>
      </c>
      <c r="BG44" s="13"/>
      <c r="BH44" s="12">
        <f t="shared" si="4"/>
        <v>15769062.613714527</v>
      </c>
      <c r="BI44" s="13"/>
      <c r="BJ44" s="16">
        <v>1034626.6341447942</v>
      </c>
      <c r="BK44" s="16">
        <v>145647.780051379</v>
      </c>
      <c r="BL44" s="38">
        <v>803508.85468182759</v>
      </c>
      <c r="BM44" s="13"/>
      <c r="BN44" s="12">
        <f t="shared" si="14"/>
        <v>16572571.468396354</v>
      </c>
      <c r="BO44" s="43">
        <f t="shared" si="21"/>
        <v>15386387.358396355</v>
      </c>
      <c r="BP44" s="45">
        <f t="shared" si="6"/>
        <v>7.2313562829374352E-3</v>
      </c>
      <c r="BQ44" s="43"/>
    </row>
    <row r="45" spans="1:69" x14ac:dyDescent="0.25">
      <c r="A45" s="11" t="s">
        <v>51</v>
      </c>
      <c r="B45" s="13"/>
      <c r="C45" s="15">
        <v>36805936.411042571</v>
      </c>
      <c r="D45" s="15">
        <v>-67673.815242736484</v>
      </c>
      <c r="E45" s="15">
        <v>-932577</v>
      </c>
      <c r="F45" s="15">
        <v>-157081.00926400014</v>
      </c>
      <c r="G45" s="12">
        <f t="shared" si="7"/>
        <v>-1157331.8245067366</v>
      </c>
      <c r="H45" s="13"/>
      <c r="I45" s="12">
        <f t="shared" si="8"/>
        <v>35648604.586535834</v>
      </c>
      <c r="J45" s="13"/>
      <c r="K45" s="15">
        <v>932577</v>
      </c>
      <c r="L45" s="15">
        <v>2411112</v>
      </c>
      <c r="M45" s="13"/>
      <c r="N45" s="12">
        <f t="shared" si="9"/>
        <v>38992293.586535834</v>
      </c>
      <c r="O45" s="13"/>
      <c r="P45" s="15">
        <v>13551.927654353411</v>
      </c>
      <c r="Q45" s="16">
        <v>329518</v>
      </c>
      <c r="R45" s="16">
        <v>488596.49</v>
      </c>
      <c r="S45" s="15">
        <v>-461489.92999999993</v>
      </c>
      <c r="T45" s="15">
        <v>-198431</v>
      </c>
      <c r="U45" s="15">
        <v>0</v>
      </c>
      <c r="V45" s="15">
        <v>-1653021.1150374999</v>
      </c>
      <c r="W45" s="12">
        <f t="shared" si="17"/>
        <v>-1481275.6273831464</v>
      </c>
      <c r="X45" s="13"/>
      <c r="Y45" s="14">
        <f t="shared" si="18"/>
        <v>37511017.959152684</v>
      </c>
      <c r="Z45" s="20">
        <v>0</v>
      </c>
      <c r="AA45" s="15">
        <v>457303.27</v>
      </c>
      <c r="AB45" s="16">
        <v>930.32234564658756</v>
      </c>
      <c r="AC45" s="16">
        <v>4380.748735999834</v>
      </c>
      <c r="AD45" s="16">
        <v>198431</v>
      </c>
      <c r="AE45" s="16">
        <v>56786.38</v>
      </c>
      <c r="AF45" s="16">
        <v>2433743.5200000182</v>
      </c>
      <c r="AG45" s="16">
        <v>0</v>
      </c>
      <c r="AH45" s="16">
        <v>0</v>
      </c>
      <c r="AI45" s="16">
        <v>33615.50987941186</v>
      </c>
      <c r="AJ45" s="16">
        <v>-3467858.4214795479</v>
      </c>
      <c r="AK45" s="38">
        <f t="shared" si="10"/>
        <v>37228350.288634218</v>
      </c>
      <c r="AL45" s="16"/>
      <c r="AM45" s="16"/>
      <c r="AN45" s="39">
        <f t="shared" si="15"/>
        <v>1.9100248644149765E-2</v>
      </c>
      <c r="AO45" s="16">
        <f t="shared" si="16"/>
        <v>-1480.6512748944897</v>
      </c>
      <c r="AP45" s="12">
        <f t="shared" si="11"/>
        <v>37226869.637359321</v>
      </c>
      <c r="AQ45" s="17"/>
      <c r="AR45" s="38">
        <v>45897448.727430455</v>
      </c>
      <c r="AS45" s="18">
        <f t="shared" si="19"/>
        <v>0.81108799442071833</v>
      </c>
      <c r="AT45" s="17"/>
      <c r="AU45" s="16">
        <v>461489.92999999993</v>
      </c>
      <c r="AV45" s="19">
        <v>1061.43</v>
      </c>
      <c r="AW45" s="19">
        <v>1195717.8428999998</v>
      </c>
      <c r="AX45" s="19">
        <v>436824.19455394923</v>
      </c>
      <c r="AY45" s="19">
        <v>32499</v>
      </c>
      <c r="AZ45" s="16">
        <v>39742.5</v>
      </c>
      <c r="BA45" s="14">
        <f t="shared" si="12"/>
        <v>2167334.8974539489</v>
      </c>
      <c r="BB45" s="22">
        <f t="shared" si="20"/>
        <v>39394204.53481327</v>
      </c>
      <c r="BC45" s="21"/>
      <c r="BD45" s="16"/>
      <c r="BE45" s="16"/>
      <c r="BF45" s="16">
        <f t="shared" si="13"/>
        <v>0</v>
      </c>
      <c r="BG45" s="13"/>
      <c r="BH45" s="12">
        <f t="shared" si="4"/>
        <v>39394204.53481327</v>
      </c>
      <c r="BI45" s="13"/>
      <c r="BJ45" s="16">
        <v>1048661.0211287255</v>
      </c>
      <c r="BK45" s="16">
        <v>-96860.12675401289</v>
      </c>
      <c r="BL45" s="38">
        <v>837812.54005896125</v>
      </c>
      <c r="BM45" s="13"/>
      <c r="BN45" s="12">
        <f t="shared" si="14"/>
        <v>40232017.074872233</v>
      </c>
      <c r="BO45" s="43">
        <f t="shared" si="21"/>
        <v>37783791.304872215</v>
      </c>
      <c r="BP45" s="45">
        <f t="shared" si="6"/>
        <v>1.7757778371320147E-2</v>
      </c>
      <c r="BQ45" s="43"/>
    </row>
    <row r="46" spans="1:69" x14ac:dyDescent="0.25">
      <c r="A46" s="11" t="s">
        <v>52</v>
      </c>
      <c r="B46" s="13"/>
      <c r="C46" s="15">
        <v>22591430.732437667</v>
      </c>
      <c r="D46" s="15">
        <v>-53703.297522057896</v>
      </c>
      <c r="E46" s="15">
        <v>-569017</v>
      </c>
      <c r="F46" s="15">
        <v>144229.84210000045</v>
      </c>
      <c r="G46" s="12">
        <f t="shared" si="7"/>
        <v>-478490.45542205742</v>
      </c>
      <c r="H46" s="13"/>
      <c r="I46" s="12">
        <f t="shared" si="8"/>
        <v>22112940.277015608</v>
      </c>
      <c r="J46" s="13"/>
      <c r="K46" s="15">
        <v>569017</v>
      </c>
      <c r="L46" s="15">
        <v>1597661</v>
      </c>
      <c r="M46" s="13"/>
      <c r="N46" s="12">
        <f t="shared" si="9"/>
        <v>24279618.277015608</v>
      </c>
      <c r="O46" s="13"/>
      <c r="P46" s="15">
        <v>25072.507808465365</v>
      </c>
      <c r="Q46" s="16">
        <v>162858</v>
      </c>
      <c r="R46" s="16">
        <v>299994.57</v>
      </c>
      <c r="S46" s="15">
        <v>-1099046.05</v>
      </c>
      <c r="T46" s="15">
        <v>-121916</v>
      </c>
      <c r="U46" s="15">
        <v>0</v>
      </c>
      <c r="V46" s="15">
        <v>-552146.11070666695</v>
      </c>
      <c r="W46" s="12">
        <f t="shared" si="17"/>
        <v>-1285183.0828982017</v>
      </c>
      <c r="X46" s="13"/>
      <c r="Y46" s="14">
        <f t="shared" si="18"/>
        <v>22994435.194117405</v>
      </c>
      <c r="Z46" s="20">
        <v>0</v>
      </c>
      <c r="AA46" s="15">
        <v>-77980.039999999994</v>
      </c>
      <c r="AB46" s="16">
        <v>962.8321915346387</v>
      </c>
      <c r="AC46" s="16">
        <v>297414.16419999948</v>
      </c>
      <c r="AD46" s="16">
        <v>121916</v>
      </c>
      <c r="AE46" s="16">
        <v>65271.7</v>
      </c>
      <c r="AF46" s="16">
        <v>1644885.9800000004</v>
      </c>
      <c r="AG46" s="16">
        <v>0</v>
      </c>
      <c r="AH46" s="16">
        <v>0</v>
      </c>
      <c r="AI46" s="16">
        <v>22524.304821015299</v>
      </c>
      <c r="AJ46" s="16">
        <v>-2016123.4843146873</v>
      </c>
      <c r="AK46" s="38">
        <f t="shared" si="10"/>
        <v>23053306.651015267</v>
      </c>
      <c r="AL46" s="16"/>
      <c r="AM46" s="16"/>
      <c r="AN46" s="39">
        <f t="shared" si="15"/>
        <v>1.1827649780083153E-2</v>
      </c>
      <c r="AO46" s="16">
        <f t="shared" si="16"/>
        <v>-916.8794109520461</v>
      </c>
      <c r="AP46" s="12">
        <f t="shared" si="11"/>
        <v>23052389.771604314</v>
      </c>
      <c r="AQ46" s="17"/>
      <c r="AR46" s="38">
        <v>30753902.866626751</v>
      </c>
      <c r="AS46" s="18">
        <f t="shared" si="19"/>
        <v>0.74957607402148962</v>
      </c>
      <c r="AT46" s="17"/>
      <c r="AU46" s="16">
        <v>1099046.05</v>
      </c>
      <c r="AV46" s="19">
        <v>2527.81</v>
      </c>
      <c r="AW46" s="19">
        <v>630126.15177599993</v>
      </c>
      <c r="AX46" s="19">
        <v>292697.07187614997</v>
      </c>
      <c r="AY46" s="19">
        <v>23323</v>
      </c>
      <c r="AZ46" s="16">
        <v>44718.75</v>
      </c>
      <c r="BA46" s="14">
        <f t="shared" si="12"/>
        <v>2092438.8336521499</v>
      </c>
      <c r="BB46" s="22">
        <f t="shared" si="20"/>
        <v>25144828.605256464</v>
      </c>
      <c r="BC46" s="21"/>
      <c r="BD46" s="16"/>
      <c r="BE46" s="16"/>
      <c r="BF46" s="16">
        <f t="shared" si="13"/>
        <v>0</v>
      </c>
      <c r="BG46" s="13"/>
      <c r="BH46" s="12">
        <f t="shared" si="4"/>
        <v>25144828.605256464</v>
      </c>
      <c r="BI46" s="13"/>
      <c r="BJ46" s="16">
        <v>1013312.849534288</v>
      </c>
      <c r="BK46" s="16">
        <v>-22449.958488924429</v>
      </c>
      <c r="BL46" s="38">
        <v>889171.95305095706</v>
      </c>
      <c r="BM46" s="13"/>
      <c r="BN46" s="12">
        <f t="shared" si="14"/>
        <v>26034000.55830742</v>
      </c>
      <c r="BO46" s="43">
        <f t="shared" si="21"/>
        <v>24363079.23830742</v>
      </c>
      <c r="BP46" s="45">
        <f t="shared" si="6"/>
        <v>1.145025807669508E-2</v>
      </c>
      <c r="BQ46" s="43"/>
    </row>
    <row r="47" spans="1:69" x14ac:dyDescent="0.25">
      <c r="A47" s="11" t="s">
        <v>53</v>
      </c>
      <c r="B47" s="13"/>
      <c r="C47" s="15">
        <v>76822816.550490916</v>
      </c>
      <c r="D47" s="15">
        <v>-118738.58208555878</v>
      </c>
      <c r="E47" s="15">
        <v>-2129236</v>
      </c>
      <c r="F47" s="15">
        <v>1431541.0359116392</v>
      </c>
      <c r="G47" s="12">
        <f t="shared" si="7"/>
        <v>-816433.54617391946</v>
      </c>
      <c r="H47" s="13"/>
      <c r="I47" s="12">
        <f t="shared" si="8"/>
        <v>76006383.004317001</v>
      </c>
      <c r="J47" s="13"/>
      <c r="K47" s="15">
        <v>2129236</v>
      </c>
      <c r="L47" s="15">
        <v>2309466</v>
      </c>
      <c r="M47" s="13"/>
      <c r="N47" s="12">
        <f t="shared" si="9"/>
        <v>80445085.004317001</v>
      </c>
      <c r="O47" s="13"/>
      <c r="P47" s="15">
        <v>96684.21917241381</v>
      </c>
      <c r="Q47" s="16">
        <v>452782</v>
      </c>
      <c r="R47" s="16">
        <v>1177970.8999999999</v>
      </c>
      <c r="S47" s="15">
        <v>0</v>
      </c>
      <c r="T47" s="15">
        <v>-400368</v>
      </c>
      <c r="U47" s="15">
        <v>0</v>
      </c>
      <c r="V47" s="15">
        <v>-766175.83589999995</v>
      </c>
      <c r="W47" s="12">
        <f t="shared" si="17"/>
        <v>560893.28327241389</v>
      </c>
      <c r="X47" s="13"/>
      <c r="Y47" s="14">
        <f t="shared" si="18"/>
        <v>81005978.287589416</v>
      </c>
      <c r="Z47" s="20">
        <v>0</v>
      </c>
      <c r="AA47" s="15">
        <v>-50772.33</v>
      </c>
      <c r="AB47" s="16">
        <v>5846.6308275861957</v>
      </c>
      <c r="AC47" s="16">
        <v>1364681.1715075015</v>
      </c>
      <c r="AD47" s="16">
        <v>400368</v>
      </c>
      <c r="AE47" s="16">
        <v>169706.42</v>
      </c>
      <c r="AF47" s="16">
        <v>219137.3900000006</v>
      </c>
      <c r="AG47" s="16">
        <v>0</v>
      </c>
      <c r="AH47" s="16">
        <v>0</v>
      </c>
      <c r="AI47" s="16">
        <v>73409.053576729711</v>
      </c>
      <c r="AJ47" s="16">
        <v>-6790994.9438578598</v>
      </c>
      <c r="AK47" s="38">
        <f t="shared" si="10"/>
        <v>76397359.679643378</v>
      </c>
      <c r="AL47" s="16"/>
      <c r="AM47" s="16"/>
      <c r="AN47" s="39">
        <f t="shared" si="15"/>
        <v>3.919616513555868E-2</v>
      </c>
      <c r="AO47" s="16">
        <f t="shared" si="16"/>
        <v>-3038.486721308509</v>
      </c>
      <c r="AP47" s="12">
        <f t="shared" si="11"/>
        <v>76394321.192922071</v>
      </c>
      <c r="AQ47" s="17"/>
      <c r="AR47" s="38">
        <v>100230170.08380111</v>
      </c>
      <c r="AS47" s="18">
        <f t="shared" si="19"/>
        <v>0.76218888114277172</v>
      </c>
      <c r="AT47" s="17"/>
      <c r="AU47" s="16">
        <v>0</v>
      </c>
      <c r="AV47" s="19">
        <v>0</v>
      </c>
      <c r="AW47" s="19">
        <v>816948.17219999991</v>
      </c>
      <c r="AX47" s="19">
        <v>953930.21901661856</v>
      </c>
      <c r="AY47" s="19">
        <v>134389</v>
      </c>
      <c r="AZ47" s="16">
        <v>0</v>
      </c>
      <c r="BA47" s="14">
        <f t="shared" si="12"/>
        <v>1905267.3912166185</v>
      </c>
      <c r="BB47" s="22">
        <f t="shared" si="20"/>
        <v>78299588.584138691</v>
      </c>
      <c r="BC47" s="21"/>
      <c r="BD47" s="16"/>
      <c r="BE47" s="16"/>
      <c r="BF47" s="16">
        <f t="shared" si="13"/>
        <v>0</v>
      </c>
      <c r="BG47" s="13"/>
      <c r="BH47" s="12">
        <f t="shared" si="4"/>
        <v>78299588.584138691</v>
      </c>
      <c r="BI47" s="13"/>
      <c r="BJ47" s="16">
        <v>4282961.9670367334</v>
      </c>
      <c r="BK47" s="16">
        <v>436246.6973029566</v>
      </c>
      <c r="BL47" s="38">
        <v>3262294.2766825012</v>
      </c>
      <c r="BM47" s="13"/>
      <c r="BN47" s="12">
        <f t="shared" si="14"/>
        <v>81561882.860821187</v>
      </c>
      <c r="BO47" s="43">
        <f t="shared" si="21"/>
        <v>81240214.620821178</v>
      </c>
      <c r="BP47" s="45">
        <f t="shared" si="6"/>
        <v>3.8181603175671687E-2</v>
      </c>
      <c r="BQ47" s="43"/>
    </row>
    <row r="48" spans="1:69" x14ac:dyDescent="0.25">
      <c r="A48" s="11" t="s">
        <v>54</v>
      </c>
      <c r="B48" s="13"/>
      <c r="C48" s="15">
        <v>13072586.457530016</v>
      </c>
      <c r="D48" s="15">
        <v>-46093.27840880549</v>
      </c>
      <c r="E48" s="15">
        <v>-321970</v>
      </c>
      <c r="F48" s="15">
        <v>213928.37851649983</v>
      </c>
      <c r="G48" s="12">
        <f t="shared" si="7"/>
        <v>-154134.89989230566</v>
      </c>
      <c r="H48" s="13"/>
      <c r="I48" s="12">
        <f t="shared" si="8"/>
        <v>12918451.55763771</v>
      </c>
      <c r="J48" s="13"/>
      <c r="K48" s="15">
        <v>321970</v>
      </c>
      <c r="L48" s="15">
        <v>203558</v>
      </c>
      <c r="M48" s="13"/>
      <c r="N48" s="12">
        <f t="shared" si="9"/>
        <v>13443979.55763771</v>
      </c>
      <c r="O48" s="13"/>
      <c r="P48" s="15">
        <v>13167.005634669154</v>
      </c>
      <c r="Q48" s="16">
        <v>113210</v>
      </c>
      <c r="R48" s="16">
        <v>197259.23</v>
      </c>
      <c r="S48" s="15">
        <v>0</v>
      </c>
      <c r="T48" s="15">
        <v>0</v>
      </c>
      <c r="U48" s="15">
        <v>-67302</v>
      </c>
      <c r="V48" s="15">
        <v>-266677.78399999999</v>
      </c>
      <c r="W48" s="12">
        <f t="shared" si="17"/>
        <v>-10343.548365330789</v>
      </c>
      <c r="X48" s="13"/>
      <c r="Y48" s="14">
        <f t="shared" si="18"/>
        <v>13433636.00927238</v>
      </c>
      <c r="Z48" s="20">
        <v>0</v>
      </c>
      <c r="AA48" s="15">
        <v>3743.83</v>
      </c>
      <c r="AB48" s="16">
        <v>11.554365330846849</v>
      </c>
      <c r="AC48" s="16">
        <v>225492.35851649984</v>
      </c>
      <c r="AD48" s="16">
        <v>67302</v>
      </c>
      <c r="AE48" s="16">
        <v>26435.040000000001</v>
      </c>
      <c r="AF48" s="16">
        <v>703862.83999999985</v>
      </c>
      <c r="AG48" s="16">
        <v>0</v>
      </c>
      <c r="AH48" s="16">
        <v>202.22358933237334</v>
      </c>
      <c r="AI48" s="16">
        <v>13240.130663789483</v>
      </c>
      <c r="AJ48" s="16">
        <v>-1185108.20106446</v>
      </c>
      <c r="AK48" s="38">
        <f t="shared" si="10"/>
        <v>13288817.785342872</v>
      </c>
      <c r="AL48" s="16"/>
      <c r="AM48" s="16"/>
      <c r="AN48" s="39">
        <f t="shared" si="15"/>
        <v>6.8179148933263213E-3</v>
      </c>
      <c r="AO48" s="16">
        <f t="shared" si="16"/>
        <v>-528.5247625306564</v>
      </c>
      <c r="AP48" s="12">
        <f t="shared" si="11"/>
        <v>13288289.260580342</v>
      </c>
      <c r="AQ48" s="17"/>
      <c r="AR48" s="38">
        <v>18077614.186597299</v>
      </c>
      <c r="AS48" s="18">
        <f t="shared" si="19"/>
        <v>0.7350687498592734</v>
      </c>
      <c r="AT48" s="17"/>
      <c r="AU48" s="16">
        <v>0</v>
      </c>
      <c r="AV48" s="19">
        <v>0</v>
      </c>
      <c r="AW48" s="19">
        <v>262933.95288888889</v>
      </c>
      <c r="AX48" s="19">
        <v>172051.81280148044</v>
      </c>
      <c r="AY48" s="19">
        <v>18191</v>
      </c>
      <c r="AZ48" s="16">
        <v>21903.75</v>
      </c>
      <c r="BA48" s="14">
        <f t="shared" si="12"/>
        <v>475080.5156903693</v>
      </c>
      <c r="BB48" s="22">
        <f t="shared" si="20"/>
        <v>13763369.776270712</v>
      </c>
      <c r="BC48" s="21"/>
      <c r="BD48" s="16"/>
      <c r="BE48" s="16"/>
      <c r="BF48" s="16">
        <f t="shared" si="13"/>
        <v>0</v>
      </c>
      <c r="BG48" s="13"/>
      <c r="BH48" s="12">
        <f t="shared" si="4"/>
        <v>13763369.776270712</v>
      </c>
      <c r="BI48" s="13"/>
      <c r="BJ48" s="16">
        <v>657016.06234939548</v>
      </c>
      <c r="BK48" s="16">
        <v>6035.4199014597107</v>
      </c>
      <c r="BL48" s="38">
        <v>557112.16403931903</v>
      </c>
      <c r="BM48" s="13"/>
      <c r="BN48" s="12">
        <f t="shared" si="14"/>
        <v>14320481.940310031</v>
      </c>
      <c r="BO48" s="43">
        <f t="shared" si="21"/>
        <v>13603440.540310031</v>
      </c>
      <c r="BP48" s="45">
        <f t="shared" si="6"/>
        <v>6.3933997584595783E-3</v>
      </c>
      <c r="BQ48" s="43"/>
    </row>
    <row r="49" spans="1:69" x14ac:dyDescent="0.25">
      <c r="A49" s="11" t="s">
        <v>55</v>
      </c>
      <c r="B49" s="13"/>
      <c r="C49" s="15">
        <v>15048048.169497054</v>
      </c>
      <c r="D49" s="15">
        <v>-41808.740237062535</v>
      </c>
      <c r="E49" s="15">
        <v>-337674</v>
      </c>
      <c r="F49" s="15">
        <v>218738.73582</v>
      </c>
      <c r="G49" s="12">
        <f t="shared" si="7"/>
        <v>-160744.00441706256</v>
      </c>
      <c r="H49" s="13"/>
      <c r="I49" s="12">
        <f t="shared" si="8"/>
        <v>14887304.165079992</v>
      </c>
      <c r="J49" s="13"/>
      <c r="K49" s="15">
        <v>337674</v>
      </c>
      <c r="L49" s="15">
        <v>262221</v>
      </c>
      <c r="M49" s="13"/>
      <c r="N49" s="12">
        <f t="shared" si="9"/>
        <v>15487199.165079992</v>
      </c>
      <c r="O49" s="13"/>
      <c r="P49" s="15">
        <v>3732.1732014144382</v>
      </c>
      <c r="Q49" s="16">
        <v>44394</v>
      </c>
      <c r="R49" s="16">
        <v>139417.93</v>
      </c>
      <c r="S49" s="15">
        <v>-2743528.8013926791</v>
      </c>
      <c r="T49" s="15">
        <v>0</v>
      </c>
      <c r="U49" s="15">
        <v>-77290</v>
      </c>
      <c r="V49" s="15">
        <v>-301456.29722000001</v>
      </c>
      <c r="W49" s="12">
        <f t="shared" si="17"/>
        <v>-2934730.9954112647</v>
      </c>
      <c r="X49" s="13"/>
      <c r="Y49" s="14">
        <f t="shared" si="18"/>
        <v>12552468.169668727</v>
      </c>
      <c r="Z49" s="20">
        <v>0</v>
      </c>
      <c r="AA49" s="15">
        <v>-11609.02</v>
      </c>
      <c r="AB49" s="16">
        <v>441.4867985855617</v>
      </c>
      <c r="AC49" s="16">
        <v>196603.90739999997</v>
      </c>
      <c r="AD49" s="16">
        <v>77290</v>
      </c>
      <c r="AE49" s="16">
        <v>81263.27</v>
      </c>
      <c r="AF49" s="16">
        <v>281517.01000000164</v>
      </c>
      <c r="AG49" s="16">
        <v>0</v>
      </c>
      <c r="AH49" s="16">
        <v>168.77624938121031</v>
      </c>
      <c r="AI49" s="16">
        <v>12062.773455003238</v>
      </c>
      <c r="AJ49" s="16">
        <v>-1079724.3707121704</v>
      </c>
      <c r="AK49" s="38">
        <f t="shared" si="10"/>
        <v>12110482.002859529</v>
      </c>
      <c r="AL49" s="16"/>
      <c r="AM49" s="16"/>
      <c r="AN49" s="39">
        <f t="shared" si="15"/>
        <v>6.2133620120614795E-3</v>
      </c>
      <c r="AO49" s="16">
        <f t="shared" si="16"/>
        <v>-481.6598231750059</v>
      </c>
      <c r="AP49" s="12">
        <f>AK49+AM49+AO49</f>
        <v>12110000.343036354</v>
      </c>
      <c r="AQ49" s="17"/>
      <c r="AR49" s="38">
        <v>16470091.578194646</v>
      </c>
      <c r="AS49" s="18">
        <f t="shared" si="19"/>
        <v>0.73527219235800878</v>
      </c>
      <c r="AT49" s="17"/>
      <c r="AU49" s="16">
        <v>2743528.8013926791</v>
      </c>
      <c r="AV49" s="19">
        <v>6310.12</v>
      </c>
      <c r="AW49" s="19">
        <v>313065.31885199994</v>
      </c>
      <c r="AX49" s="19">
        <v>156752.38357148314</v>
      </c>
      <c r="AY49" s="19">
        <v>25217</v>
      </c>
      <c r="AZ49" s="16">
        <v>9190</v>
      </c>
      <c r="BA49" s="14">
        <f t="shared" si="12"/>
        <v>3254063.6238161623</v>
      </c>
      <c r="BB49" s="22">
        <f t="shared" si="20"/>
        <v>15364063.966852516</v>
      </c>
      <c r="BC49" s="21"/>
      <c r="BD49" s="16"/>
      <c r="BE49" s="16"/>
      <c r="BF49" s="16">
        <f t="shared" si="13"/>
        <v>0</v>
      </c>
      <c r="BG49" s="13"/>
      <c r="BH49" s="12">
        <f t="shared" si="4"/>
        <v>15364063.966852516</v>
      </c>
      <c r="BI49" s="13"/>
      <c r="BJ49" s="16">
        <v>987610.13507871807</v>
      </c>
      <c r="BK49" s="16">
        <v>166028.44576032995</v>
      </c>
      <c r="BL49" s="38">
        <v>662854.51912112802</v>
      </c>
      <c r="BM49" s="13"/>
      <c r="BN49" s="12">
        <f t="shared" si="14"/>
        <v>16026918.485973643</v>
      </c>
      <c r="BO49" s="43">
        <f t="shared" si="21"/>
        <v>15741227.815973641</v>
      </c>
      <c r="BP49" s="45">
        <f t="shared" si="6"/>
        <v>7.3981256299304873E-3</v>
      </c>
      <c r="BQ49" s="43"/>
    </row>
    <row r="50" spans="1:69" x14ac:dyDescent="0.25">
      <c r="A50" s="11" t="s">
        <v>56</v>
      </c>
      <c r="B50" s="13"/>
      <c r="C50" s="15">
        <v>734998.45060601016</v>
      </c>
      <c r="D50" s="15">
        <v>-34140.211813514397</v>
      </c>
      <c r="E50" s="15">
        <v>-21571</v>
      </c>
      <c r="F50" s="15">
        <v>2202.2262000000055</v>
      </c>
      <c r="G50" s="12">
        <f t="shared" si="7"/>
        <v>-53508.985613514393</v>
      </c>
      <c r="H50" s="13"/>
      <c r="I50" s="12">
        <f t="shared" si="8"/>
        <v>681489.46499249572</v>
      </c>
      <c r="J50" s="13"/>
      <c r="K50" s="15">
        <v>21571</v>
      </c>
      <c r="L50" s="15">
        <v>9616</v>
      </c>
      <c r="M50" s="13"/>
      <c r="N50" s="12">
        <f t="shared" si="9"/>
        <v>712676.46499249572</v>
      </c>
      <c r="O50" s="13"/>
      <c r="P50" s="15">
        <v>54.690000000000012</v>
      </c>
      <c r="Q50" s="16">
        <v>1830</v>
      </c>
      <c r="R50" s="16">
        <v>35892.870000000003</v>
      </c>
      <c r="S50" s="15">
        <v>0</v>
      </c>
      <c r="T50" s="15">
        <v>0</v>
      </c>
      <c r="U50" s="15">
        <v>0</v>
      </c>
      <c r="V50" s="15">
        <v>0</v>
      </c>
      <c r="W50" s="12">
        <f t="shared" si="17"/>
        <v>37777.560000000005</v>
      </c>
      <c r="X50" s="13"/>
      <c r="Y50" s="14">
        <f t="shared" si="18"/>
        <v>750454.02499249578</v>
      </c>
      <c r="Z50" s="20">
        <v>0</v>
      </c>
      <c r="AA50" s="15">
        <v>0</v>
      </c>
      <c r="AB50" s="16">
        <v>0.63999999999999346</v>
      </c>
      <c r="AC50" s="16">
        <v>-79479.822599999985</v>
      </c>
      <c r="AD50" s="16">
        <v>0</v>
      </c>
      <c r="AE50" s="16">
        <v>0</v>
      </c>
      <c r="AF50" s="16">
        <v>8185.6899999999441</v>
      </c>
      <c r="AG50" s="16">
        <v>0</v>
      </c>
      <c r="AH50" s="16">
        <v>0</v>
      </c>
      <c r="AI50" s="16">
        <v>0</v>
      </c>
      <c r="AJ50" s="16">
        <v>0</v>
      </c>
      <c r="AK50" s="38">
        <f t="shared" si="10"/>
        <v>679160.53239249578</v>
      </c>
      <c r="AL50" s="16">
        <v>800000</v>
      </c>
      <c r="AM50" s="16">
        <f>800000-679161</f>
        <v>120839</v>
      </c>
      <c r="AN50" s="39" t="str">
        <f>IF( AL50=0,AK50/($AK$64-$AK$6-$AK$50),"-")</f>
        <v>-</v>
      </c>
      <c r="AO50" s="16"/>
      <c r="AP50" s="12">
        <f>AK50+AM50+AO50</f>
        <v>799999.53239249578</v>
      </c>
      <c r="AQ50" s="17"/>
      <c r="AR50" s="38">
        <v>290047.62393441249</v>
      </c>
      <c r="AS50" s="18">
        <f t="shared" si="19"/>
        <v>2.7581661298952653</v>
      </c>
      <c r="AT50" s="17"/>
      <c r="AU50" s="16">
        <v>0</v>
      </c>
      <c r="AV50" s="19">
        <v>0</v>
      </c>
      <c r="AW50" s="19">
        <v>0</v>
      </c>
      <c r="AX50" s="19">
        <v>2760.4980934749597</v>
      </c>
      <c r="AY50" s="19">
        <v>1034</v>
      </c>
      <c r="AZ50" s="16">
        <v>630</v>
      </c>
      <c r="BA50" s="14">
        <f t="shared" si="12"/>
        <v>4424.4980934749601</v>
      </c>
      <c r="BB50" s="22">
        <f t="shared" si="20"/>
        <v>804424.03048597078</v>
      </c>
      <c r="BC50" s="21"/>
      <c r="BD50" s="16"/>
      <c r="BE50" s="16"/>
      <c r="BF50" s="16">
        <f t="shared" si="13"/>
        <v>0</v>
      </c>
      <c r="BG50" s="13"/>
      <c r="BH50" s="12">
        <f t="shared" si="4"/>
        <v>804424.03048597078</v>
      </c>
      <c r="BI50" s="13"/>
      <c r="BJ50" s="16">
        <v>0</v>
      </c>
      <c r="BK50" s="16">
        <v>-3277.9421865195682</v>
      </c>
      <c r="BL50" s="38">
        <v>10828.597509438432</v>
      </c>
      <c r="BM50" s="13"/>
      <c r="BN50" s="12">
        <f t="shared" si="14"/>
        <v>815252.62799540919</v>
      </c>
      <c r="BO50" s="43">
        <f t="shared" si="21"/>
        <v>807011.60799540929</v>
      </c>
      <c r="BP50" s="45">
        <f t="shared" si="6"/>
        <v>3.792825649028298E-4</v>
      </c>
      <c r="BQ50" s="43"/>
    </row>
    <row r="51" spans="1:69" x14ac:dyDescent="0.25">
      <c r="A51" s="11" t="s">
        <v>57</v>
      </c>
      <c r="B51" s="13"/>
      <c r="C51" s="15">
        <v>3141582.7925804704</v>
      </c>
      <c r="D51" s="15">
        <v>-35953.790519258633</v>
      </c>
      <c r="E51" s="15">
        <v>-85800</v>
      </c>
      <c r="F51" s="15">
        <v>12929.20019000001</v>
      </c>
      <c r="G51" s="12">
        <f t="shared" si="7"/>
        <v>-108824.59032925862</v>
      </c>
      <c r="H51" s="13"/>
      <c r="I51" s="12">
        <f t="shared" si="8"/>
        <v>3032758.2022512117</v>
      </c>
      <c r="J51" s="13"/>
      <c r="K51" s="15">
        <v>85800</v>
      </c>
      <c r="L51" s="15">
        <v>91038</v>
      </c>
      <c r="M51" s="13"/>
      <c r="N51" s="12">
        <f t="shared" si="9"/>
        <v>3209596.2022512117</v>
      </c>
      <c r="O51" s="13"/>
      <c r="P51" s="15">
        <v>863.20999999999981</v>
      </c>
      <c r="Q51" s="16">
        <v>37000</v>
      </c>
      <c r="R51" s="16">
        <v>60376.17</v>
      </c>
      <c r="S51" s="15">
        <v>0</v>
      </c>
      <c r="T51" s="15">
        <v>-16379</v>
      </c>
      <c r="U51" s="15">
        <v>0</v>
      </c>
      <c r="V51" s="15">
        <v>-179015.46515999999</v>
      </c>
      <c r="W51" s="12">
        <f t="shared" si="17"/>
        <v>-97155.085159999988</v>
      </c>
      <c r="X51" s="13"/>
      <c r="Y51" s="14">
        <f t="shared" si="18"/>
        <v>3112441.117091212</v>
      </c>
      <c r="Z51" s="20">
        <v>0</v>
      </c>
      <c r="AA51" s="15">
        <v>-15365.19</v>
      </c>
      <c r="AB51" s="16">
        <v>165.24000000000024</v>
      </c>
      <c r="AC51" s="16">
        <v>11592.444539999931</v>
      </c>
      <c r="AD51" s="16">
        <v>16379</v>
      </c>
      <c r="AE51" s="16">
        <v>9301.2199999999993</v>
      </c>
      <c r="AF51" s="16">
        <v>114403</v>
      </c>
      <c r="AG51" s="16">
        <v>0</v>
      </c>
      <c r="AH51" s="16">
        <v>1370.6970964290488</v>
      </c>
      <c r="AI51" s="16">
        <v>3056.3028815423045</v>
      </c>
      <c r="AJ51" s="16">
        <v>-243257.87337814085</v>
      </c>
      <c r="AK51" s="38">
        <f t="shared" si="10"/>
        <v>3010085.9582310426</v>
      </c>
      <c r="AL51" s="16"/>
      <c r="AM51" s="16"/>
      <c r="AN51" s="39">
        <f t="shared" si="15"/>
        <v>1.5443442912921499E-3</v>
      </c>
      <c r="AO51" s="16">
        <f t="shared" si="16"/>
        <v>-119.71756946096747</v>
      </c>
      <c r="AP51" s="12">
        <f t="shared" si="11"/>
        <v>3009966.2406615815</v>
      </c>
      <c r="AQ51" s="17"/>
      <c r="AR51" s="38">
        <v>4172969.7185702827</v>
      </c>
      <c r="AS51" s="18">
        <f t="shared" si="19"/>
        <v>0.72130076268390408</v>
      </c>
      <c r="AT51" s="17"/>
      <c r="AU51" s="16">
        <v>0</v>
      </c>
      <c r="AV51" s="19">
        <v>0</v>
      </c>
      <c r="AW51" s="19">
        <v>194380.66200000001</v>
      </c>
      <c r="AX51" s="19">
        <v>39715.805273574195</v>
      </c>
      <c r="AY51" s="19">
        <v>7470</v>
      </c>
      <c r="AZ51" s="16">
        <v>0</v>
      </c>
      <c r="BA51" s="14">
        <f t="shared" si="12"/>
        <v>241566.46727357421</v>
      </c>
      <c r="BB51" s="22">
        <f t="shared" si="20"/>
        <v>3251532.7079351558</v>
      </c>
      <c r="BC51" s="21"/>
      <c r="BD51" s="16"/>
      <c r="BE51" s="16"/>
      <c r="BF51" s="16">
        <f t="shared" si="13"/>
        <v>0</v>
      </c>
      <c r="BG51" s="13"/>
      <c r="BH51" s="12">
        <f t="shared" si="4"/>
        <v>3251532.7079351558</v>
      </c>
      <c r="BI51" s="13"/>
      <c r="BJ51" s="16">
        <v>209226.42561666705</v>
      </c>
      <c r="BK51" s="16">
        <v>0</v>
      </c>
      <c r="BL51" s="38">
        <v>245373.43274114383</v>
      </c>
      <c r="BM51" s="13"/>
      <c r="BN51" s="12">
        <f t="shared" si="14"/>
        <v>3496906.1406762996</v>
      </c>
      <c r="BO51" s="43">
        <f t="shared" si="21"/>
        <v>3381474.6906762994</v>
      </c>
      <c r="BP51" s="45">
        <f t="shared" si="6"/>
        <v>1.5892390904010461E-3</v>
      </c>
      <c r="BQ51" s="43"/>
    </row>
    <row r="52" spans="1:69" x14ac:dyDescent="0.25">
      <c r="A52" s="11" t="s">
        <v>58</v>
      </c>
      <c r="B52" s="13"/>
      <c r="C52" s="15">
        <v>22881356.578791697</v>
      </c>
      <c r="D52" s="15">
        <v>-53063.229576324062</v>
      </c>
      <c r="E52" s="15">
        <v>-559362</v>
      </c>
      <c r="F52" s="15">
        <v>531150.16125</v>
      </c>
      <c r="G52" s="12">
        <f t="shared" si="7"/>
        <v>-81275.068326324108</v>
      </c>
      <c r="H52" s="13"/>
      <c r="I52" s="12">
        <f t="shared" si="8"/>
        <v>22800081.510465372</v>
      </c>
      <c r="J52" s="13"/>
      <c r="K52" s="15">
        <v>559362</v>
      </c>
      <c r="L52" s="15">
        <v>353778</v>
      </c>
      <c r="M52" s="13"/>
      <c r="N52" s="12">
        <f t="shared" si="9"/>
        <v>23713221.510465372</v>
      </c>
      <c r="O52" s="13"/>
      <c r="P52" s="15">
        <v>32548.219917565275</v>
      </c>
      <c r="Q52" s="16">
        <v>119364</v>
      </c>
      <c r="R52" s="16">
        <v>291353.61</v>
      </c>
      <c r="S52" s="15">
        <v>-453529.72000000003</v>
      </c>
      <c r="T52" s="15">
        <v>-116378</v>
      </c>
      <c r="U52" s="15">
        <v>0</v>
      </c>
      <c r="V52" s="15">
        <v>-448630.818293333</v>
      </c>
      <c r="W52" s="12">
        <f t="shared" si="17"/>
        <v>-575272.7083757678</v>
      </c>
      <c r="X52" s="13"/>
      <c r="Y52" s="14">
        <f t="shared" si="18"/>
        <v>23137948.802089605</v>
      </c>
      <c r="Z52" s="20">
        <v>0</v>
      </c>
      <c r="AA52" s="15">
        <v>-204162.63</v>
      </c>
      <c r="AB52" s="16">
        <v>2687.9400824347285</v>
      </c>
      <c r="AC52" s="16">
        <v>516905.92874999996</v>
      </c>
      <c r="AD52" s="16">
        <v>116378</v>
      </c>
      <c r="AE52" s="16">
        <v>126300.74</v>
      </c>
      <c r="AF52" s="16">
        <v>2214905.8399999961</v>
      </c>
      <c r="AG52" s="16">
        <v>0</v>
      </c>
      <c r="AH52" s="16">
        <v>0</v>
      </c>
      <c r="AI52" s="16">
        <v>23318.771994281349</v>
      </c>
      <c r="AJ52" s="16">
        <v>-2087235.2872434221</v>
      </c>
      <c r="AK52" s="38">
        <f t="shared" si="10"/>
        <v>23847048.105672896</v>
      </c>
      <c r="AL52" s="16"/>
      <c r="AM52" s="16"/>
      <c r="AN52" s="39">
        <f t="shared" si="15"/>
        <v>1.2234884025640319E-2</v>
      </c>
      <c r="AO52" s="16">
        <f t="shared" si="16"/>
        <v>-948.44820966763757</v>
      </c>
      <c r="AP52" s="12">
        <f t="shared" si="11"/>
        <v>23846099.657463226</v>
      </c>
      <c r="AQ52" s="17"/>
      <c r="AR52" s="38">
        <v>31838640.729637358</v>
      </c>
      <c r="AS52" s="18">
        <f t="shared" si="19"/>
        <v>0.74896726465039742</v>
      </c>
      <c r="AT52" s="17"/>
      <c r="AU52" s="16">
        <v>453529.72000000003</v>
      </c>
      <c r="AV52" s="19">
        <v>1043.1199999999999</v>
      </c>
      <c r="AW52" s="19">
        <v>652793.44922000007</v>
      </c>
      <c r="AX52" s="19">
        <v>303020.95166575996</v>
      </c>
      <c r="AY52" s="19">
        <v>25835</v>
      </c>
      <c r="AZ52" s="16">
        <v>42765</v>
      </c>
      <c r="BA52" s="14">
        <f t="shared" si="12"/>
        <v>1478987.2408857602</v>
      </c>
      <c r="BB52" s="22">
        <f t="shared" si="20"/>
        <v>25325086.898348987</v>
      </c>
      <c r="BC52" s="21"/>
      <c r="BD52" s="16"/>
      <c r="BE52" s="16"/>
      <c r="BF52" s="16">
        <f t="shared" si="13"/>
        <v>0</v>
      </c>
      <c r="BG52" s="13"/>
      <c r="BH52" s="12">
        <f t="shared" si="4"/>
        <v>25325086.898348987</v>
      </c>
      <c r="BI52" s="13"/>
      <c r="BJ52" s="16">
        <v>1007780.9982074886</v>
      </c>
      <c r="BK52" s="16">
        <v>-5462.3887268514372</v>
      </c>
      <c r="BL52" s="38">
        <v>868261.97122714226</v>
      </c>
      <c r="BM52" s="13"/>
      <c r="BN52" s="12">
        <f t="shared" si="14"/>
        <v>26193348.86957613</v>
      </c>
      <c r="BO52" s="43">
        <f t="shared" si="21"/>
        <v>23943206.869576134</v>
      </c>
      <c r="BP52" s="45">
        <f t="shared" si="6"/>
        <v>1.1252924770251322E-2</v>
      </c>
      <c r="BQ52" s="43"/>
    </row>
    <row r="53" spans="1:69" x14ac:dyDescent="0.25">
      <c r="A53" s="11" t="s">
        <v>59</v>
      </c>
      <c r="B53" s="13"/>
      <c r="C53" s="15">
        <v>23862384.416266415</v>
      </c>
      <c r="D53" s="15">
        <v>-56084.199441979348</v>
      </c>
      <c r="E53" s="15">
        <v>-643923</v>
      </c>
      <c r="F53" s="15">
        <v>202312.98989999981</v>
      </c>
      <c r="G53" s="12">
        <f t="shared" si="7"/>
        <v>-497694.2095419796</v>
      </c>
      <c r="H53" s="13"/>
      <c r="I53" s="12">
        <f t="shared" si="8"/>
        <v>23364690.206724435</v>
      </c>
      <c r="J53" s="13"/>
      <c r="K53" s="15">
        <v>643923</v>
      </c>
      <c r="L53" s="15">
        <v>1172049</v>
      </c>
      <c r="M53" s="13"/>
      <c r="N53" s="12">
        <f t="shared" si="9"/>
        <v>25180662.206724435</v>
      </c>
      <c r="O53" s="13"/>
      <c r="P53" s="15">
        <v>28982.199027498911</v>
      </c>
      <c r="Q53" s="16">
        <v>119004</v>
      </c>
      <c r="R53" s="16">
        <v>332136.7</v>
      </c>
      <c r="S53" s="15">
        <v>-458321.26</v>
      </c>
      <c r="T53" s="15">
        <v>-125413</v>
      </c>
      <c r="U53" s="15">
        <v>0</v>
      </c>
      <c r="V53" s="15">
        <v>-584160.24964000005</v>
      </c>
      <c r="W53" s="12">
        <f t="shared" si="17"/>
        <v>-687771.61061250116</v>
      </c>
      <c r="X53" s="13"/>
      <c r="Y53" s="14">
        <f t="shared" si="18"/>
        <v>24492890.596111935</v>
      </c>
      <c r="Z53" s="20">
        <v>0</v>
      </c>
      <c r="AA53" s="15">
        <v>-26791.94</v>
      </c>
      <c r="AB53" s="16">
        <v>2528.950972501083</v>
      </c>
      <c r="AC53" s="16">
        <v>196180.83029999983</v>
      </c>
      <c r="AD53" s="16">
        <v>125413</v>
      </c>
      <c r="AE53" s="16">
        <v>74899.28</v>
      </c>
      <c r="AF53" s="16">
        <v>1732949.5799999945</v>
      </c>
      <c r="AG53" s="16">
        <v>0</v>
      </c>
      <c r="AH53" s="16">
        <v>0</v>
      </c>
      <c r="AI53" s="16">
        <v>22975.309776196693</v>
      </c>
      <c r="AJ53" s="16">
        <v>-2370189.2899825647</v>
      </c>
      <c r="AK53" s="38">
        <f t="shared" si="10"/>
        <v>24250856.317178063</v>
      </c>
      <c r="AL53" s="16"/>
      <c r="AM53" s="16"/>
      <c r="AN53" s="39">
        <f t="shared" si="15"/>
        <v>1.2442060470057005E-2</v>
      </c>
      <c r="AO53" s="16">
        <f t="shared" si="16"/>
        <v>-964.50852763881903</v>
      </c>
      <c r="AP53" s="12">
        <f t="shared" si="11"/>
        <v>24249891.808650423</v>
      </c>
      <c r="AQ53" s="17"/>
      <c r="AR53" s="38">
        <v>31369689.355676349</v>
      </c>
      <c r="AS53" s="18">
        <f t="shared" si="19"/>
        <v>0.77303576499275728</v>
      </c>
      <c r="AT53" s="17"/>
      <c r="AU53" s="16">
        <v>458321.26</v>
      </c>
      <c r="AV53" s="19">
        <v>1054.1400000000001</v>
      </c>
      <c r="AW53" s="19">
        <v>610952.19203333335</v>
      </c>
      <c r="AX53" s="19">
        <v>298557.75573885744</v>
      </c>
      <c r="AY53" s="19">
        <v>37363</v>
      </c>
      <c r="AZ53" s="16">
        <v>14895</v>
      </c>
      <c r="BA53" s="14">
        <f t="shared" si="12"/>
        <v>1421143.3477721908</v>
      </c>
      <c r="BB53" s="22">
        <f t="shared" si="20"/>
        <v>25671035.156422615</v>
      </c>
      <c r="BC53" s="21"/>
      <c r="BD53" s="16"/>
      <c r="BE53" s="16"/>
      <c r="BF53" s="16">
        <f t="shared" si="13"/>
        <v>0</v>
      </c>
      <c r="BG53" s="13"/>
      <c r="BH53" s="12">
        <f t="shared" si="4"/>
        <v>25671035.156422615</v>
      </c>
      <c r="BI53" s="13"/>
      <c r="BJ53" s="16">
        <v>1643005.0730697913</v>
      </c>
      <c r="BK53" s="16">
        <v>353435.95638369548</v>
      </c>
      <c r="BL53" s="38">
        <v>1405792.6844711774</v>
      </c>
      <c r="BM53" s="13"/>
      <c r="BN53" s="12">
        <f t="shared" si="14"/>
        <v>27076827.840893794</v>
      </c>
      <c r="BO53" s="43">
        <f t="shared" si="21"/>
        <v>25312367.110893801</v>
      </c>
      <c r="BP53" s="45">
        <f t="shared" si="6"/>
        <v>1.1896408213296041E-2</v>
      </c>
      <c r="BQ53" s="43"/>
    </row>
    <row r="54" spans="1:69" x14ac:dyDescent="0.25">
      <c r="A54" s="11" t="s">
        <v>60</v>
      </c>
      <c r="B54" s="13"/>
      <c r="C54" s="15">
        <v>25238712.292170081</v>
      </c>
      <c r="D54" s="15">
        <v>-57961.439550299714</v>
      </c>
      <c r="E54" s="15">
        <v>-540457</v>
      </c>
      <c r="F54" s="15">
        <v>-87290.37029000021</v>
      </c>
      <c r="G54" s="12">
        <f t="shared" si="7"/>
        <v>-685708.80984029989</v>
      </c>
      <c r="H54" s="13"/>
      <c r="I54" s="12">
        <f t="shared" si="8"/>
        <v>24553003.482329782</v>
      </c>
      <c r="J54" s="13"/>
      <c r="K54" s="15">
        <v>540457</v>
      </c>
      <c r="L54" s="15">
        <v>1305229</v>
      </c>
      <c r="M54" s="13"/>
      <c r="N54" s="12">
        <f t="shared" si="9"/>
        <v>26398689.482329782</v>
      </c>
      <c r="O54" s="13"/>
      <c r="P54" s="15">
        <v>33614.702738738742</v>
      </c>
      <c r="Q54" s="16">
        <v>88718</v>
      </c>
      <c r="R54" s="16">
        <v>357479.38</v>
      </c>
      <c r="S54" s="15">
        <v>-9714.32</v>
      </c>
      <c r="T54" s="15">
        <v>-133542</v>
      </c>
      <c r="U54" s="15">
        <v>0</v>
      </c>
      <c r="V54" s="15">
        <v>-572037.03824666701</v>
      </c>
      <c r="W54" s="12">
        <f t="shared" si="17"/>
        <v>-235481.27550792828</v>
      </c>
      <c r="X54" s="13"/>
      <c r="Y54" s="14">
        <f t="shared" si="18"/>
        <v>26163208.206821855</v>
      </c>
      <c r="Z54" s="20">
        <v>0</v>
      </c>
      <c r="AA54" s="15">
        <v>-5296.8</v>
      </c>
      <c r="AB54" s="16">
        <v>1410.1772612612549</v>
      </c>
      <c r="AC54" s="16">
        <v>-61653.510290000217</v>
      </c>
      <c r="AD54" s="16">
        <v>133542</v>
      </c>
      <c r="AE54" s="16">
        <v>123037.15</v>
      </c>
      <c r="AF54" s="16">
        <v>713027.99000000209</v>
      </c>
      <c r="AG54" s="16">
        <v>0</v>
      </c>
      <c r="AH54" s="16">
        <v>9545.9668394750461</v>
      </c>
      <c r="AI54" s="16">
        <v>25389.626099825397</v>
      </c>
      <c r="AJ54" s="16">
        <v>-2026476.9129645978</v>
      </c>
      <c r="AK54" s="38">
        <f t="shared" si="10"/>
        <v>25075733.893767815</v>
      </c>
      <c r="AL54" s="16"/>
      <c r="AM54" s="16"/>
      <c r="AN54" s="39">
        <f t="shared" si="15"/>
        <v>1.2865269306647812E-2</v>
      </c>
      <c r="AO54" s="16">
        <f t="shared" si="16"/>
        <v>-997.31567665133832</v>
      </c>
      <c r="AP54" s="12">
        <f t="shared" si="11"/>
        <v>25074736.578091163</v>
      </c>
      <c r="AQ54" s="17"/>
      <c r="AR54" s="38">
        <v>34666112.943271965</v>
      </c>
      <c r="AS54" s="18">
        <f t="shared" si="19"/>
        <v>0.72332126244219408</v>
      </c>
      <c r="AT54" s="17"/>
      <c r="AU54" s="16">
        <v>9714.32</v>
      </c>
      <c r="AV54" s="19">
        <v>22.34</v>
      </c>
      <c r="AW54" s="19">
        <v>577333.84793333348</v>
      </c>
      <c r="AX54" s="19">
        <v>329931.12437883392</v>
      </c>
      <c r="AY54" s="19">
        <v>29261</v>
      </c>
      <c r="AZ54" s="16">
        <v>46740</v>
      </c>
      <c r="BA54" s="14">
        <f t="shared" si="12"/>
        <v>993002.63231216744</v>
      </c>
      <c r="BB54" s="22">
        <f t="shared" si="20"/>
        <v>26067739.210403331</v>
      </c>
      <c r="BC54" s="21"/>
      <c r="BD54" s="16"/>
      <c r="BE54" s="16"/>
      <c r="BF54" s="16">
        <f t="shared" si="13"/>
        <v>0</v>
      </c>
      <c r="BG54" s="13"/>
      <c r="BH54" s="12">
        <f t="shared" si="4"/>
        <v>26067739.210403331</v>
      </c>
      <c r="BI54" s="13"/>
      <c r="BJ54" s="16">
        <v>1853850.2484100275</v>
      </c>
      <c r="BK54" s="16">
        <v>374053.50334151462</v>
      </c>
      <c r="BL54" s="38">
        <v>1448877.6270827437</v>
      </c>
      <c r="BM54" s="13"/>
      <c r="BN54" s="12">
        <f t="shared" si="14"/>
        <v>27516616.837486073</v>
      </c>
      <c r="BO54" s="43">
        <f t="shared" si="21"/>
        <v>26768563.967486072</v>
      </c>
      <c r="BP54" s="45">
        <f t="shared" si="6"/>
        <v>1.2580797475234511E-2</v>
      </c>
      <c r="BQ54" s="43"/>
    </row>
    <row r="55" spans="1:69" x14ac:dyDescent="0.25">
      <c r="A55" s="11" t="s">
        <v>61</v>
      </c>
      <c r="B55" s="13"/>
      <c r="C55" s="15">
        <v>5806424.8310126895</v>
      </c>
      <c r="D55" s="15">
        <v>-38238.982235581316</v>
      </c>
      <c r="E55" s="15">
        <v>-127407</v>
      </c>
      <c r="F55" s="15">
        <v>106122.43638000006</v>
      </c>
      <c r="G55" s="12">
        <f t="shared" si="7"/>
        <v>-59523.545855581266</v>
      </c>
      <c r="H55" s="13"/>
      <c r="I55" s="12">
        <f t="shared" si="8"/>
        <v>5746901.2851571087</v>
      </c>
      <c r="J55" s="13"/>
      <c r="K55" s="15">
        <v>127407</v>
      </c>
      <c r="L55" s="15">
        <v>159761</v>
      </c>
      <c r="M55" s="13"/>
      <c r="N55" s="12">
        <f t="shared" si="9"/>
        <v>6034069.2851571087</v>
      </c>
      <c r="O55" s="13"/>
      <c r="P55" s="15">
        <v>1908.1699999999998</v>
      </c>
      <c r="Q55" s="16">
        <v>37382</v>
      </c>
      <c r="R55" s="16">
        <v>91226.29</v>
      </c>
      <c r="S55" s="15">
        <v>-257358.85</v>
      </c>
      <c r="T55" s="15">
        <v>-29222</v>
      </c>
      <c r="U55" s="15">
        <v>0</v>
      </c>
      <c r="V55" s="15">
        <v>0</v>
      </c>
      <c r="W55" s="12">
        <f t="shared" si="17"/>
        <v>-156064.39000000001</v>
      </c>
      <c r="X55" s="13"/>
      <c r="Y55" s="14">
        <f t="shared" si="18"/>
        <v>5878004.895157109</v>
      </c>
      <c r="Z55" s="20">
        <v>0</v>
      </c>
      <c r="AA55" s="15">
        <v>0</v>
      </c>
      <c r="AB55" s="16">
        <v>221.72000000000003</v>
      </c>
      <c r="AC55" s="16">
        <v>145429.89371999999</v>
      </c>
      <c r="AD55" s="16">
        <v>29222</v>
      </c>
      <c r="AE55" s="16">
        <v>22518.74</v>
      </c>
      <c r="AF55" s="16">
        <v>478871.46000000089</v>
      </c>
      <c r="AG55" s="16">
        <v>0</v>
      </c>
      <c r="AH55" s="16">
        <v>5399.3850216807205</v>
      </c>
      <c r="AI55" s="16">
        <v>6248.9387613078779</v>
      </c>
      <c r="AJ55" s="16">
        <v>-490944.42420252558</v>
      </c>
      <c r="AK55" s="38">
        <f t="shared" si="10"/>
        <v>6074972.6084575728</v>
      </c>
      <c r="AL55" s="16"/>
      <c r="AM55" s="16"/>
      <c r="AN55" s="39">
        <f t="shared" si="15"/>
        <v>3.1168044360902997E-3</v>
      </c>
      <c r="AO55" s="16">
        <f t="shared" si="16"/>
        <v>-241.61467988572002</v>
      </c>
      <c r="AP55" s="12">
        <f t="shared" si="11"/>
        <v>6074730.9937776867</v>
      </c>
      <c r="AQ55" s="17"/>
      <c r="AR55" s="38">
        <v>8532083.7740331534</v>
      </c>
      <c r="AS55" s="18">
        <f t="shared" si="19"/>
        <v>0.71198679650400742</v>
      </c>
      <c r="AT55" s="17"/>
      <c r="AU55" s="16">
        <v>257358.85</v>
      </c>
      <c r="AV55" s="19">
        <v>591.92999999999995</v>
      </c>
      <c r="AW55" s="19">
        <v>0</v>
      </c>
      <c r="AX55" s="19">
        <v>81203.219912992892</v>
      </c>
      <c r="AY55" s="19">
        <v>3466</v>
      </c>
      <c r="AZ55" s="16">
        <v>2795</v>
      </c>
      <c r="BA55" s="14">
        <f t="shared" si="12"/>
        <v>345414.99991299288</v>
      </c>
      <c r="BB55" s="22">
        <f t="shared" si="20"/>
        <v>6420145.9936906798</v>
      </c>
      <c r="BC55" s="21"/>
      <c r="BD55" s="16"/>
      <c r="BE55" s="16"/>
      <c r="BF55" s="16">
        <f t="shared" si="13"/>
        <v>0</v>
      </c>
      <c r="BG55" s="13"/>
      <c r="BH55" s="12">
        <f t="shared" si="4"/>
        <v>6420145.9936906798</v>
      </c>
      <c r="BI55" s="13"/>
      <c r="BJ55" s="16">
        <v>449761.68073838757</v>
      </c>
      <c r="BK55" s="16">
        <v>102807.09701079171</v>
      </c>
      <c r="BL55" s="38">
        <v>374781.30552518234</v>
      </c>
      <c r="BM55" s="13"/>
      <c r="BN55" s="12">
        <f t="shared" si="14"/>
        <v>6794927.2992158625</v>
      </c>
      <c r="BO55" s="43">
        <f t="shared" si="21"/>
        <v>6313925.949215862</v>
      </c>
      <c r="BP55" s="45">
        <f t="shared" si="6"/>
        <v>2.9674443402042728E-3</v>
      </c>
      <c r="BQ55" s="43"/>
    </row>
    <row r="56" spans="1:69" x14ac:dyDescent="0.25">
      <c r="A56" s="11" t="s">
        <v>62</v>
      </c>
      <c r="B56" s="13"/>
      <c r="C56" s="15">
        <v>4466853.9178705476</v>
      </c>
      <c r="D56" s="15">
        <v>-36797.458977001923</v>
      </c>
      <c r="E56" s="15">
        <v>-98606</v>
      </c>
      <c r="F56" s="15">
        <v>102623.40456000002</v>
      </c>
      <c r="G56" s="12">
        <f t="shared" si="7"/>
        <v>-32780.054417001898</v>
      </c>
      <c r="H56" s="13"/>
      <c r="I56" s="12">
        <f t="shared" si="8"/>
        <v>4434073.8634535456</v>
      </c>
      <c r="J56" s="13"/>
      <c r="K56" s="15">
        <v>98606</v>
      </c>
      <c r="L56" s="15">
        <v>108184</v>
      </c>
      <c r="M56" s="13"/>
      <c r="N56" s="12">
        <f t="shared" si="9"/>
        <v>4640863.8634535456</v>
      </c>
      <c r="O56" s="13"/>
      <c r="P56" s="15">
        <v>1228.0496817631931</v>
      </c>
      <c r="Q56" s="16">
        <v>28100</v>
      </c>
      <c r="R56" s="16">
        <v>71771.73</v>
      </c>
      <c r="S56" s="15">
        <v>0</v>
      </c>
      <c r="T56" s="15">
        <v>-23006</v>
      </c>
      <c r="U56" s="15">
        <v>0</v>
      </c>
      <c r="V56" s="15">
        <v>0</v>
      </c>
      <c r="W56" s="12">
        <f t="shared" si="17"/>
        <v>78093.77968176319</v>
      </c>
      <c r="X56" s="13"/>
      <c r="Y56" s="14">
        <f t="shared" si="18"/>
        <v>4718957.6431353092</v>
      </c>
      <c r="Z56" s="20">
        <v>0</v>
      </c>
      <c r="AA56" s="15">
        <v>-7490.85</v>
      </c>
      <c r="AB56" s="16">
        <v>136.25031823680706</v>
      </c>
      <c r="AC56" s="16">
        <v>100800.14300000001</v>
      </c>
      <c r="AD56" s="16">
        <v>23006</v>
      </c>
      <c r="AE56" s="16">
        <v>23824.17</v>
      </c>
      <c r="AF56" s="16">
        <v>175677.84999999963</v>
      </c>
      <c r="AG56" s="16">
        <v>0</v>
      </c>
      <c r="AH56" s="16">
        <v>0</v>
      </c>
      <c r="AI56" s="16">
        <v>4412.1947191147847</v>
      </c>
      <c r="AJ56" s="16">
        <v>-447517.97803473391</v>
      </c>
      <c r="AK56" s="38">
        <f t="shared" si="10"/>
        <v>4591805.4231379265</v>
      </c>
      <c r="AL56" s="16"/>
      <c r="AM56" s="16"/>
      <c r="AN56" s="39">
        <f t="shared" si="15"/>
        <v>2.3558558095512997E-3</v>
      </c>
      <c r="AO56" s="16">
        <f t="shared" si="16"/>
        <v>-182.62594235641674</v>
      </c>
      <c r="AP56" s="12">
        <f t="shared" si="11"/>
        <v>4591622.7971955705</v>
      </c>
      <c r="AQ56" s="17"/>
      <c r="AR56" s="38">
        <v>6024257.3033240968</v>
      </c>
      <c r="AS56" s="18">
        <f t="shared" si="19"/>
        <v>0.76218902447310488</v>
      </c>
      <c r="AT56" s="17"/>
      <c r="AU56" s="16">
        <v>0</v>
      </c>
      <c r="AV56" s="19">
        <v>0</v>
      </c>
      <c r="AW56" s="19">
        <v>7490.8539240000064</v>
      </c>
      <c r="AX56" s="19">
        <v>57335.242312446077</v>
      </c>
      <c r="AY56" s="19">
        <v>12454</v>
      </c>
      <c r="AZ56" s="16">
        <v>1340</v>
      </c>
      <c r="BA56" s="14">
        <f t="shared" si="12"/>
        <v>78620.096236446087</v>
      </c>
      <c r="BB56" s="22">
        <f t="shared" si="20"/>
        <v>4670242.8934320165</v>
      </c>
      <c r="BC56" s="21"/>
      <c r="BD56" s="16"/>
      <c r="BE56" s="16"/>
      <c r="BF56" s="16">
        <f t="shared" si="13"/>
        <v>0</v>
      </c>
      <c r="BG56" s="13"/>
      <c r="BH56" s="12">
        <f t="shared" si="4"/>
        <v>4670242.8934320165</v>
      </c>
      <c r="BI56" s="13"/>
      <c r="BJ56" s="16">
        <v>506836.60677086789</v>
      </c>
      <c r="BK56" s="16">
        <v>43127.198784264387</v>
      </c>
      <c r="BL56" s="38">
        <v>340323.40218099853</v>
      </c>
      <c r="BM56" s="13"/>
      <c r="BN56" s="12">
        <f t="shared" si="14"/>
        <v>5010566.2956130151</v>
      </c>
      <c r="BO56" s="43">
        <f t="shared" si="21"/>
        <v>4833524.1456130156</v>
      </c>
      <c r="BP56" s="45">
        <f t="shared" si="6"/>
        <v>2.2716791398102072E-3</v>
      </c>
      <c r="BQ56" s="43"/>
    </row>
    <row r="57" spans="1:69" x14ac:dyDescent="0.25">
      <c r="A57" s="11" t="s">
        <v>63</v>
      </c>
      <c r="B57" s="13"/>
      <c r="C57" s="15">
        <v>2108252.2135676681</v>
      </c>
      <c r="D57" s="15">
        <v>-34595.823545194551</v>
      </c>
      <c r="E57" s="15">
        <v>-47850</v>
      </c>
      <c r="F57" s="15">
        <v>38916.812756899984</v>
      </c>
      <c r="G57" s="12">
        <f t="shared" si="7"/>
        <v>-43529.010788294567</v>
      </c>
      <c r="H57" s="13"/>
      <c r="I57" s="12">
        <f t="shared" si="8"/>
        <v>2064723.2027793736</v>
      </c>
      <c r="J57" s="13"/>
      <c r="K57" s="15">
        <v>47850</v>
      </c>
      <c r="L57" s="15">
        <v>53679</v>
      </c>
      <c r="M57" s="13"/>
      <c r="N57" s="12">
        <f t="shared" si="9"/>
        <v>2166252.2027793736</v>
      </c>
      <c r="O57" s="13"/>
      <c r="P57" s="15">
        <v>653.41</v>
      </c>
      <c r="Q57" s="16">
        <v>7648</v>
      </c>
      <c r="R57" s="16">
        <v>42043.65</v>
      </c>
      <c r="S57" s="15">
        <v>-536359.12</v>
      </c>
      <c r="T57" s="15">
        <v>0</v>
      </c>
      <c r="U57" s="15">
        <v>0</v>
      </c>
      <c r="V57" s="15">
        <v>0</v>
      </c>
      <c r="W57" s="12">
        <f t="shared" si="17"/>
        <v>-486014.06</v>
      </c>
      <c r="X57" s="13"/>
      <c r="Y57" s="14">
        <f t="shared" si="18"/>
        <v>1680238.1427793736</v>
      </c>
      <c r="Z57" s="20">
        <v>0</v>
      </c>
      <c r="AA57" s="15">
        <v>0</v>
      </c>
      <c r="AB57" s="16">
        <v>82.010000000000105</v>
      </c>
      <c r="AC57" s="16">
        <v>38543.552756899982</v>
      </c>
      <c r="AD57" s="16">
        <v>0</v>
      </c>
      <c r="AE57" s="16">
        <v>2774.05</v>
      </c>
      <c r="AF57" s="16">
        <v>9193.8300000000745</v>
      </c>
      <c r="AG57" s="16">
        <v>80063.96440676949</v>
      </c>
      <c r="AH57" s="16">
        <v>0</v>
      </c>
      <c r="AI57" s="16">
        <v>0</v>
      </c>
      <c r="AJ57" s="16">
        <v>-118716.28331905407</v>
      </c>
      <c r="AK57" s="38">
        <f t="shared" si="10"/>
        <v>1692179.266623989</v>
      </c>
      <c r="AL57" s="16"/>
      <c r="AM57" s="16"/>
      <c r="AN57" s="39">
        <f t="shared" si="15"/>
        <v>8.6818364210086349E-4</v>
      </c>
      <c r="AO57" s="16">
        <f t="shared" si="16"/>
        <v>-67.301595935658938</v>
      </c>
      <c r="AP57" s="12">
        <f t="shared" si="11"/>
        <v>1692111.9650280534</v>
      </c>
      <c r="AQ57" s="17"/>
      <c r="AR57" s="38">
        <v>1810895.5499430432</v>
      </c>
      <c r="AS57" s="18">
        <f t="shared" si="19"/>
        <v>0.93440616444238001</v>
      </c>
      <c r="AT57" s="17"/>
      <c r="AU57" s="16">
        <v>536359.12</v>
      </c>
      <c r="AV57" s="19">
        <v>1233.6300000000001</v>
      </c>
      <c r="AW57" s="19">
        <v>0</v>
      </c>
      <c r="AX57" s="19">
        <v>17235.010048661738</v>
      </c>
      <c r="AY57" s="19">
        <v>8115</v>
      </c>
      <c r="AZ57" s="16">
        <v>400</v>
      </c>
      <c r="BA57" s="14">
        <f t="shared" si="12"/>
        <v>563342.76004866173</v>
      </c>
      <c r="BB57" s="22">
        <f t="shared" si="20"/>
        <v>2255454.725076715</v>
      </c>
      <c r="BC57" s="21"/>
      <c r="BD57" s="16"/>
      <c r="BE57" s="16"/>
      <c r="BF57" s="16">
        <f t="shared" si="13"/>
        <v>0</v>
      </c>
      <c r="BG57" s="13"/>
      <c r="BH57" s="12">
        <f t="shared" si="4"/>
        <v>2255454.725076715</v>
      </c>
      <c r="BI57" s="13"/>
      <c r="BJ57" s="16">
        <v>101745.75445331297</v>
      </c>
      <c r="BK57" s="16">
        <v>801.53159498883178</v>
      </c>
      <c r="BL57" s="38">
        <v>93829.11686635355</v>
      </c>
      <c r="BM57" s="13"/>
      <c r="BN57" s="12">
        <f t="shared" si="14"/>
        <v>2349283.8419430684</v>
      </c>
      <c r="BO57" s="43">
        <f t="shared" si="21"/>
        <v>2339354.5919430684</v>
      </c>
      <c r="BP57" s="45">
        <f t="shared" si="6"/>
        <v>1.0994592903729671E-3</v>
      </c>
      <c r="BQ57" s="43"/>
    </row>
    <row r="58" spans="1:69" x14ac:dyDescent="0.25">
      <c r="A58" s="11" t="s">
        <v>64</v>
      </c>
      <c r="B58" s="13"/>
      <c r="C58" s="15">
        <v>23090781.809879366</v>
      </c>
      <c r="D58" s="15">
        <v>-54629.262709384209</v>
      </c>
      <c r="E58" s="15">
        <v>-457506</v>
      </c>
      <c r="F58" s="15">
        <v>75908.060300000187</v>
      </c>
      <c r="G58" s="12">
        <f t="shared" si="7"/>
        <v>-436227.20240938402</v>
      </c>
      <c r="H58" s="13"/>
      <c r="I58" s="12">
        <f t="shared" si="8"/>
        <v>22654554.607469983</v>
      </c>
      <c r="J58" s="13"/>
      <c r="K58" s="15">
        <v>457506</v>
      </c>
      <c r="L58" s="15">
        <v>33744</v>
      </c>
      <c r="M58" s="13"/>
      <c r="N58" s="12">
        <f t="shared" si="9"/>
        <v>23145804.607469983</v>
      </c>
      <c r="O58" s="13"/>
      <c r="P58" s="15">
        <v>26811.579493993355</v>
      </c>
      <c r="Q58" s="16">
        <v>204932</v>
      </c>
      <c r="R58" s="16">
        <v>312495.03999999998</v>
      </c>
      <c r="S58" s="15">
        <v>-16224.58</v>
      </c>
      <c r="T58" s="15">
        <v>-114677</v>
      </c>
      <c r="U58" s="15">
        <v>0</v>
      </c>
      <c r="V58" s="15">
        <v>-543947.74280000001</v>
      </c>
      <c r="W58" s="12">
        <f t="shared" si="17"/>
        <v>-130610.70330600662</v>
      </c>
      <c r="X58" s="13"/>
      <c r="Y58" s="14">
        <f t="shared" si="18"/>
        <v>23015193.904163975</v>
      </c>
      <c r="Z58" s="20">
        <v>0</v>
      </c>
      <c r="AA58" s="15">
        <v>-29205.88</v>
      </c>
      <c r="AB58" s="16">
        <v>665.85050600664908</v>
      </c>
      <c r="AC58" s="16">
        <v>18667.560000000012</v>
      </c>
      <c r="AD58" s="16">
        <v>114677</v>
      </c>
      <c r="AE58" s="16">
        <v>96112.58</v>
      </c>
      <c r="AF58" s="16">
        <v>1736956.5799999982</v>
      </c>
      <c r="AG58" s="16">
        <v>0</v>
      </c>
      <c r="AH58" s="16">
        <v>12000.665606522491</v>
      </c>
      <c r="AI58" s="16">
        <v>23527.087908557933</v>
      </c>
      <c r="AJ58" s="16">
        <v>-1868438.4060628908</v>
      </c>
      <c r="AK58" s="38">
        <f t="shared" si="10"/>
        <v>23120156.942122169</v>
      </c>
      <c r="AL58" s="16"/>
      <c r="AM58" s="16"/>
      <c r="AN58" s="39">
        <f t="shared" si="15"/>
        <v>1.1861947759235495E-2</v>
      </c>
      <c r="AO58" s="16">
        <f t="shared" si="16"/>
        <v>-919.53819029593558</v>
      </c>
      <c r="AP58" s="12">
        <f>AK58+AM58+AO58</f>
        <v>23119237.403931871</v>
      </c>
      <c r="AQ58" s="17"/>
      <c r="AR58" s="38">
        <v>32123068.038011253</v>
      </c>
      <c r="AS58" s="18">
        <f t="shared" si="19"/>
        <v>0.71970826001348498</v>
      </c>
      <c r="AT58" s="17"/>
      <c r="AU58" s="16">
        <v>16224.58</v>
      </c>
      <c r="AV58" s="19">
        <v>37.32</v>
      </c>
      <c r="AW58" s="19">
        <v>573153.63203999994</v>
      </c>
      <c r="AX58" s="19">
        <v>305727.95899044641</v>
      </c>
      <c r="AY58" s="19">
        <v>36691</v>
      </c>
      <c r="AZ58" s="16">
        <v>12890</v>
      </c>
      <c r="BA58" s="14">
        <f t="shared" si="12"/>
        <v>944724.49103044637</v>
      </c>
      <c r="BB58" s="22">
        <f t="shared" si="20"/>
        <v>24063961.894962318</v>
      </c>
      <c r="BC58" s="21"/>
      <c r="BD58" s="16"/>
      <c r="BE58" s="16"/>
      <c r="BF58" s="16">
        <f t="shared" si="13"/>
        <v>0</v>
      </c>
      <c r="BG58" s="13"/>
      <c r="BH58" s="12">
        <f t="shared" si="4"/>
        <v>24063961.894962318</v>
      </c>
      <c r="BI58" s="13"/>
      <c r="BJ58" s="16">
        <v>2639897.0414657067</v>
      </c>
      <c r="BK58" s="16">
        <v>506120.71647937619</v>
      </c>
      <c r="BL58" s="38">
        <v>2155983.2877793582</v>
      </c>
      <c r="BM58" s="13"/>
      <c r="BN58" s="12">
        <f t="shared" si="14"/>
        <v>26219945.182741676</v>
      </c>
      <c r="BO58" s="43">
        <f t="shared" si="21"/>
        <v>24455511.172741678</v>
      </c>
      <c r="BP58" s="45">
        <f t="shared" si="6"/>
        <v>1.1493699609411366E-2</v>
      </c>
      <c r="BQ58" s="43"/>
    </row>
    <row r="59" spans="1:69" x14ac:dyDescent="0.25">
      <c r="A59" s="11" t="s">
        <v>65</v>
      </c>
      <c r="B59" s="13"/>
      <c r="C59" s="15">
        <v>3976752.3245519046</v>
      </c>
      <c r="D59" s="15">
        <v>-36391.828574114952</v>
      </c>
      <c r="E59" s="15">
        <v>-85983</v>
      </c>
      <c r="F59" s="15">
        <v>13412.79</v>
      </c>
      <c r="G59" s="12">
        <f t="shared" si="7"/>
        <v>-108962.03857411494</v>
      </c>
      <c r="H59" s="13"/>
      <c r="I59" s="12">
        <f t="shared" si="8"/>
        <v>3867790.2859777897</v>
      </c>
      <c r="J59" s="13"/>
      <c r="K59" s="15">
        <v>85983</v>
      </c>
      <c r="L59" s="15">
        <v>50352</v>
      </c>
      <c r="M59" s="13"/>
      <c r="N59" s="12">
        <f t="shared" si="9"/>
        <v>4004125.2859777897</v>
      </c>
      <c r="O59" s="13"/>
      <c r="P59" s="15">
        <v>1023.872132183908</v>
      </c>
      <c r="Q59" s="16">
        <v>16642</v>
      </c>
      <c r="R59" s="16">
        <v>66289.679999999993</v>
      </c>
      <c r="S59" s="15">
        <v>-229698.11000000002</v>
      </c>
      <c r="T59" s="15">
        <v>-19861</v>
      </c>
      <c r="U59" s="15">
        <v>0</v>
      </c>
      <c r="V59" s="15">
        <v>-61206.7846125</v>
      </c>
      <c r="W59" s="12">
        <f t="shared" si="17"/>
        <v>-226810.34248031612</v>
      </c>
      <c r="X59" s="13"/>
      <c r="Y59" s="14">
        <f>N59+W59</f>
        <v>3777314.9434974734</v>
      </c>
      <c r="Z59" s="20">
        <v>0</v>
      </c>
      <c r="AA59" s="15">
        <v>28480.04</v>
      </c>
      <c r="AB59" s="16">
        <v>100.04786781609232</v>
      </c>
      <c r="AC59" s="16">
        <v>141077.83758600036</v>
      </c>
      <c r="AD59" s="16">
        <v>19861</v>
      </c>
      <c r="AE59" s="16">
        <v>7397.46</v>
      </c>
      <c r="AF59" s="16">
        <v>176767.45000000019</v>
      </c>
      <c r="AG59" s="16">
        <v>0</v>
      </c>
      <c r="AH59" s="16">
        <v>0</v>
      </c>
      <c r="AI59" s="16">
        <v>3472.6243454480036</v>
      </c>
      <c r="AJ59" s="16">
        <v>-358244.44205061271</v>
      </c>
      <c r="AK59" s="38">
        <f t="shared" si="10"/>
        <v>3796226.9612461254</v>
      </c>
      <c r="AL59" s="16"/>
      <c r="AM59" s="16"/>
      <c r="AN59" s="39">
        <f t="shared" si="15"/>
        <v>1.9476790754158931E-3</v>
      </c>
      <c r="AO59" s="16">
        <f t="shared" si="16"/>
        <v>-150.98408192624004</v>
      </c>
      <c r="AP59" s="12">
        <f t="shared" si="11"/>
        <v>3796075.9771641991</v>
      </c>
      <c r="AQ59" s="17"/>
      <c r="AR59" s="38">
        <v>4741400.5742165791</v>
      </c>
      <c r="AS59" s="18">
        <f t="shared" si="19"/>
        <v>0.8006233427749192</v>
      </c>
      <c r="AT59" s="17"/>
      <c r="AU59" s="16">
        <v>229698.11000000002</v>
      </c>
      <c r="AV59" s="19">
        <v>528.30999999999995</v>
      </c>
      <c r="AW59" s="19">
        <v>32726.740218750001</v>
      </c>
      <c r="AX59" s="19">
        <v>45125.78682073822</v>
      </c>
      <c r="AY59" s="19">
        <v>6919</v>
      </c>
      <c r="AZ59" s="16">
        <v>6280</v>
      </c>
      <c r="BA59" s="14">
        <f t="shared" si="12"/>
        <v>321277.94703948824</v>
      </c>
      <c r="BB59" s="22">
        <f t="shared" si="20"/>
        <v>4117353.9242036873</v>
      </c>
      <c r="BC59" s="21"/>
      <c r="BD59" s="16"/>
      <c r="BE59" s="16"/>
      <c r="BF59" s="16">
        <f t="shared" si="13"/>
        <v>0</v>
      </c>
      <c r="BG59" s="13"/>
      <c r="BH59" s="12">
        <f t="shared" si="4"/>
        <v>4117353.9242036873</v>
      </c>
      <c r="BI59" s="13"/>
      <c r="BJ59" s="16">
        <v>198550.82254631352</v>
      </c>
      <c r="BK59" s="16">
        <v>24298.237719949218</v>
      </c>
      <c r="BL59" s="38">
        <v>257399.26161267009</v>
      </c>
      <c r="BM59" s="13"/>
      <c r="BN59" s="12">
        <f t="shared" si="14"/>
        <v>4374753.1858163578</v>
      </c>
      <c r="BO59" s="43">
        <f t="shared" si="21"/>
        <v>4196861.8158163577</v>
      </c>
      <c r="BP59" s="45">
        <f t="shared" si="6"/>
        <v>1.9724580145749661E-3</v>
      </c>
      <c r="BQ59" s="43"/>
    </row>
    <row r="60" spans="1:69" x14ac:dyDescent="0.25">
      <c r="A60" s="11" t="s">
        <v>66</v>
      </c>
      <c r="B60" s="13"/>
      <c r="C60" s="15">
        <v>38774111.185999788</v>
      </c>
      <c r="D60" s="15">
        <v>-71485.519042503292</v>
      </c>
      <c r="E60" s="15">
        <v>-914809</v>
      </c>
      <c r="F60" s="15">
        <v>347909.6080226003</v>
      </c>
      <c r="G60" s="12">
        <f t="shared" si="7"/>
        <v>-638384.91101990303</v>
      </c>
      <c r="H60" s="13"/>
      <c r="I60" s="12">
        <f t="shared" si="8"/>
        <v>38135726.274979882</v>
      </c>
      <c r="J60" s="13"/>
      <c r="K60" s="15">
        <v>914809</v>
      </c>
      <c r="L60" s="15">
        <v>968752</v>
      </c>
      <c r="M60" s="13"/>
      <c r="N60" s="12">
        <f t="shared" si="9"/>
        <v>40019287.274979882</v>
      </c>
      <c r="O60" s="13"/>
      <c r="P60" s="15">
        <v>53749.699286983538</v>
      </c>
      <c r="Q60" s="16">
        <v>205304</v>
      </c>
      <c r="R60" s="16">
        <v>540054.46</v>
      </c>
      <c r="S60" s="15">
        <v>-1624079.0899999999</v>
      </c>
      <c r="T60" s="15">
        <v>0</v>
      </c>
      <c r="U60" s="15">
        <v>-201238</v>
      </c>
      <c r="V60" s="15">
        <v>-804479.41497000004</v>
      </c>
      <c r="W60" s="12">
        <f t="shared" si="17"/>
        <v>-1830688.3456830163</v>
      </c>
      <c r="X60" s="13"/>
      <c r="Y60" s="14">
        <f t="shared" si="18"/>
        <v>38188598.929296866</v>
      </c>
      <c r="Z60" s="20">
        <v>0</v>
      </c>
      <c r="AA60" s="15">
        <v>-21323.29</v>
      </c>
      <c r="AB60" s="16">
        <v>3612.6907130164618</v>
      </c>
      <c r="AC60" s="16">
        <v>-504894.11486448994</v>
      </c>
      <c r="AD60" s="16">
        <v>201238</v>
      </c>
      <c r="AE60" s="16">
        <v>408927.2</v>
      </c>
      <c r="AF60" s="16">
        <v>1195772.1000000015</v>
      </c>
      <c r="AG60" s="16">
        <v>0</v>
      </c>
      <c r="AH60" s="16">
        <v>51918.654808937674</v>
      </c>
      <c r="AI60" s="16">
        <v>38110.080371221353</v>
      </c>
      <c r="AJ60" s="16">
        <v>-2958112.8879343169</v>
      </c>
      <c r="AK60" s="38">
        <f t="shared" si="10"/>
        <v>36603847.362391241</v>
      </c>
      <c r="AL60" s="16"/>
      <c r="AM60" s="16"/>
      <c r="AN60" s="39">
        <f t="shared" si="15"/>
        <v>1.8779843332666444E-2</v>
      </c>
      <c r="AO60" s="16">
        <f t="shared" si="16"/>
        <v>-1455.8134551483026</v>
      </c>
      <c r="AP60" s="12">
        <f>AK60+AM60+AO60</f>
        <v>36602391.548936091</v>
      </c>
      <c r="AQ60" s="17"/>
      <c r="AR60" s="38">
        <v>52034179.047442399</v>
      </c>
      <c r="AS60" s="18">
        <f t="shared" si="19"/>
        <v>0.70342978824675406</v>
      </c>
      <c r="AT60" s="17"/>
      <c r="AU60" s="16">
        <v>1624079.0899999999</v>
      </c>
      <c r="AV60" s="19">
        <v>3735.38</v>
      </c>
      <c r="AW60" s="19">
        <v>825802.70529787231</v>
      </c>
      <c r="AX60" s="19">
        <v>495229.88710460986</v>
      </c>
      <c r="AY60" s="19">
        <v>22732</v>
      </c>
      <c r="AZ60" s="16">
        <v>0</v>
      </c>
      <c r="BA60" s="14">
        <f t="shared" si="12"/>
        <v>2971579.0624024821</v>
      </c>
      <c r="BB60" s="22">
        <f t="shared" si="20"/>
        <v>39573970.611338571</v>
      </c>
      <c r="BC60" s="21"/>
      <c r="BD60" s="16"/>
      <c r="BE60" s="16"/>
      <c r="BF60" s="16">
        <f t="shared" si="13"/>
        <v>0</v>
      </c>
      <c r="BG60" s="13"/>
      <c r="BH60" s="12">
        <f t="shared" si="4"/>
        <v>39573970.611338571</v>
      </c>
      <c r="BI60" s="13"/>
      <c r="BJ60" s="16">
        <v>2625232.4187480849</v>
      </c>
      <c r="BK60" s="16">
        <v>240759.47134387516</v>
      </c>
      <c r="BL60" s="38">
        <v>1802467.829667446</v>
      </c>
      <c r="BM60" s="13"/>
      <c r="BN60" s="12">
        <f t="shared" si="14"/>
        <v>41376438.44100602</v>
      </c>
      <c r="BO60" s="43">
        <f t="shared" si="21"/>
        <v>40123303.951006018</v>
      </c>
      <c r="BP60" s="45">
        <f t="shared" si="6"/>
        <v>1.8857311944638071E-2</v>
      </c>
      <c r="BQ60" s="43"/>
    </row>
    <row r="61" spans="1:69" x14ac:dyDescent="0.25">
      <c r="A61" s="11" t="s">
        <v>67</v>
      </c>
      <c r="B61" s="13"/>
      <c r="C61" s="15">
        <v>12109196.014727235</v>
      </c>
      <c r="D61" s="15">
        <v>-43570.288554712482</v>
      </c>
      <c r="E61" s="15">
        <v>-245500</v>
      </c>
      <c r="F61" s="15">
        <v>190226.75859799996</v>
      </c>
      <c r="G61" s="12">
        <f t="shared" si="7"/>
        <v>-98843.529956712533</v>
      </c>
      <c r="H61" s="13"/>
      <c r="I61" s="12">
        <f t="shared" si="8"/>
        <v>12010352.484770522</v>
      </c>
      <c r="J61" s="13"/>
      <c r="K61" s="15">
        <v>245500</v>
      </c>
      <c r="L61" s="15">
        <v>210076</v>
      </c>
      <c r="M61" s="13"/>
      <c r="N61" s="12">
        <f t="shared" si="9"/>
        <v>12465928.484770522</v>
      </c>
      <c r="O61" s="13"/>
      <c r="P61" s="15">
        <v>10207.499251126632</v>
      </c>
      <c r="Q61" s="16">
        <v>48556</v>
      </c>
      <c r="R61" s="16">
        <v>163198.85999999999</v>
      </c>
      <c r="S61" s="15">
        <v>-607160.03999999992</v>
      </c>
      <c r="T61" s="15">
        <v>-61382</v>
      </c>
      <c r="U61" s="15">
        <v>0</v>
      </c>
      <c r="V61" s="15">
        <v>0</v>
      </c>
      <c r="W61" s="12">
        <f t="shared" si="17"/>
        <v>-446579.68074887327</v>
      </c>
      <c r="X61" s="13"/>
      <c r="Y61" s="14">
        <f t="shared" si="18"/>
        <v>12019348.804021649</v>
      </c>
      <c r="Z61" s="20">
        <v>0</v>
      </c>
      <c r="AA61" s="15">
        <v>-273510.89</v>
      </c>
      <c r="AB61" s="16">
        <v>509.07074887336603</v>
      </c>
      <c r="AC61" s="16">
        <v>60979.248597999984</v>
      </c>
      <c r="AD61" s="16">
        <v>61382</v>
      </c>
      <c r="AE61" s="16">
        <v>38836.660000000003</v>
      </c>
      <c r="AF61" s="16">
        <v>420020.27999999933</v>
      </c>
      <c r="AG61" s="16">
        <v>0</v>
      </c>
      <c r="AH61" s="16">
        <v>53700.216274437073</v>
      </c>
      <c r="AI61" s="16">
        <v>12526.140040473654</v>
      </c>
      <c r="AJ61" s="16">
        <v>-926704.19317824463</v>
      </c>
      <c r="AK61" s="38">
        <f t="shared" si="10"/>
        <v>11467087.336505188</v>
      </c>
      <c r="AL61" s="16"/>
      <c r="AM61" s="16"/>
      <c r="AN61" s="39">
        <f t="shared" si="15"/>
        <v>5.883264169734055E-3</v>
      </c>
      <c r="AO61" s="16">
        <f t="shared" si="16"/>
        <v>-456.07063843778394</v>
      </c>
      <c r="AP61" s="12">
        <f t="shared" si="11"/>
        <v>11466631.265866749</v>
      </c>
      <c r="AQ61" s="17"/>
      <c r="AR61" s="38">
        <v>17102756.207555462</v>
      </c>
      <c r="AS61" s="18">
        <f t="shared" si="19"/>
        <v>0.67045516679943962</v>
      </c>
      <c r="AT61" s="17"/>
      <c r="AU61" s="16">
        <v>607160.03999999992</v>
      </c>
      <c r="AV61" s="19">
        <v>1396.47</v>
      </c>
      <c r="AW61" s="19">
        <v>273510.89749999996</v>
      </c>
      <c r="AX61" s="19">
        <v>162773.70337913823</v>
      </c>
      <c r="AY61" s="19">
        <v>9364</v>
      </c>
      <c r="AZ61" s="16">
        <v>0</v>
      </c>
      <c r="BA61" s="14">
        <f t="shared" si="12"/>
        <v>1054205.1108791381</v>
      </c>
      <c r="BB61" s="22">
        <f t="shared" si="20"/>
        <v>12520836.376745887</v>
      </c>
      <c r="BC61" s="21"/>
      <c r="BD61" s="16"/>
      <c r="BE61" s="16"/>
      <c r="BF61" s="16">
        <f t="shared" si="13"/>
        <v>0</v>
      </c>
      <c r="BG61" s="13"/>
      <c r="BH61" s="12">
        <f t="shared" si="4"/>
        <v>12520836.376745887</v>
      </c>
      <c r="BI61" s="13"/>
      <c r="BJ61" s="16">
        <v>1526875.3630883133</v>
      </c>
      <c r="BK61" s="16">
        <v>502931.37521914812</v>
      </c>
      <c r="BL61" s="38">
        <v>1167029.2546321373</v>
      </c>
      <c r="BM61" s="13"/>
      <c r="BN61" s="12">
        <f t="shared" si="14"/>
        <v>13687865.631378025</v>
      </c>
      <c r="BO61" s="43">
        <f t="shared" si="21"/>
        <v>13257128.781378025</v>
      </c>
      <c r="BP61" s="45">
        <f t="shared" si="6"/>
        <v>6.2306387635960589E-3</v>
      </c>
      <c r="BQ61" s="43"/>
    </row>
    <row r="62" spans="1:69" x14ac:dyDescent="0.25">
      <c r="A62" s="11" t="s">
        <v>68</v>
      </c>
      <c r="B62" s="13"/>
      <c r="C62" s="15">
        <v>5091957.3499391247</v>
      </c>
      <c r="D62" s="15">
        <v>-37260.557298363703</v>
      </c>
      <c r="E62" s="15">
        <v>-105550</v>
      </c>
      <c r="F62" s="15">
        <v>104294.76394300006</v>
      </c>
      <c r="G62" s="12">
        <f t="shared" si="7"/>
        <v>-38515.793355363654</v>
      </c>
      <c r="H62" s="13"/>
      <c r="I62" s="12">
        <f t="shared" si="8"/>
        <v>5053441.5565837612</v>
      </c>
      <c r="J62" s="13"/>
      <c r="K62" s="15">
        <v>105550</v>
      </c>
      <c r="L62" s="15">
        <v>90867</v>
      </c>
      <c r="M62" s="13"/>
      <c r="N62" s="12">
        <f t="shared" si="9"/>
        <v>5249858.5565837612</v>
      </c>
      <c r="O62" s="13"/>
      <c r="P62" s="15">
        <v>1601.9206047164212</v>
      </c>
      <c r="Q62" s="16">
        <v>15788</v>
      </c>
      <c r="R62" s="16">
        <v>78017.53</v>
      </c>
      <c r="S62" s="15">
        <v>-138089.07</v>
      </c>
      <c r="T62" s="15">
        <v>-25770</v>
      </c>
      <c r="U62" s="15">
        <v>0</v>
      </c>
      <c r="V62" s="15">
        <v>0</v>
      </c>
      <c r="W62" s="12">
        <f t="shared" si="17"/>
        <v>-68451.619395283589</v>
      </c>
      <c r="X62" s="13"/>
      <c r="Y62" s="14">
        <f t="shared" si="18"/>
        <v>5181406.9371884773</v>
      </c>
      <c r="Z62" s="20">
        <v>0</v>
      </c>
      <c r="AA62" s="15">
        <v>0</v>
      </c>
      <c r="AB62" s="16">
        <v>111.79939528357886</v>
      </c>
      <c r="AC62" s="16">
        <v>19577.523388000063</v>
      </c>
      <c r="AD62" s="16">
        <v>25770</v>
      </c>
      <c r="AE62" s="16">
        <v>44711.11</v>
      </c>
      <c r="AF62" s="16">
        <v>256530.68999999948</v>
      </c>
      <c r="AG62" s="16">
        <v>0</v>
      </c>
      <c r="AH62" s="16">
        <v>0</v>
      </c>
      <c r="AI62" s="16">
        <v>0</v>
      </c>
      <c r="AJ62" s="16">
        <v>-388043.20580569562</v>
      </c>
      <c r="AK62" s="38">
        <f>SUM(Y62:AJ62)</f>
        <v>5140064.8541660653</v>
      </c>
      <c r="AL62" s="16"/>
      <c r="AM62" s="16"/>
      <c r="AN62" s="39">
        <f>IF( AL62=0,AK62/($AK$64-$AK$6-$AK$50),"-")</f>
        <v>2.6371438970692303E-3</v>
      </c>
      <c r="AO62" s="16">
        <f>-(SUM($AM$6+$AM$50)*AN62)</f>
        <v>-204.43139490080674</v>
      </c>
      <c r="AP62" s="12">
        <f t="shared" si="11"/>
        <v>5139860.4227711642</v>
      </c>
      <c r="AQ62" s="17"/>
      <c r="AR62" s="38">
        <v>5135790.1557284482</v>
      </c>
      <c r="AS62" s="18">
        <f t="shared" si="19"/>
        <v>1.0007925298579763</v>
      </c>
      <c r="AT62" s="17"/>
      <c r="AU62" s="16">
        <v>138089.07</v>
      </c>
      <c r="AV62" s="19">
        <v>317.60000000000002</v>
      </c>
      <c r="AW62" s="19">
        <v>0</v>
      </c>
      <c r="AX62" s="19">
        <v>48879.348643041194</v>
      </c>
      <c r="AY62" s="19">
        <v>4930</v>
      </c>
      <c r="AZ62" s="16">
        <v>9456</v>
      </c>
      <c r="BA62" s="14">
        <f t="shared" si="12"/>
        <v>201672.0186430412</v>
      </c>
      <c r="BB62" s="22">
        <f t="shared" si="20"/>
        <v>5341532.4414142054</v>
      </c>
      <c r="BC62" s="21"/>
      <c r="BD62" s="16"/>
      <c r="BE62" s="16"/>
      <c r="BF62" s="16">
        <f t="shared" si="13"/>
        <v>0</v>
      </c>
      <c r="BG62" s="13"/>
      <c r="BH62" s="12">
        <f t="shared" si="4"/>
        <v>5341532.4414142054</v>
      </c>
      <c r="BI62" s="13"/>
      <c r="BJ62" s="16">
        <v>503871.26761670056</v>
      </c>
      <c r="BK62" s="16">
        <v>-50308.954493272351</v>
      </c>
      <c r="BL62" s="38">
        <v>363819.81737468659</v>
      </c>
      <c r="BM62" s="13"/>
      <c r="BN62" s="12">
        <f t="shared" si="14"/>
        <v>5705352.2587888921</v>
      </c>
      <c r="BO62" s="43">
        <f t="shared" si="21"/>
        <v>5447107.8487888929</v>
      </c>
      <c r="BP62" s="45">
        <f t="shared" si="6"/>
        <v>2.5600536791816997E-3</v>
      </c>
      <c r="BQ62" s="43"/>
    </row>
    <row r="63" spans="1:69" x14ac:dyDescent="0.25">
      <c r="A63" s="11" t="s">
        <v>143</v>
      </c>
      <c r="B63" s="13"/>
      <c r="C63" s="15"/>
      <c r="D63" s="15">
        <v>0</v>
      </c>
      <c r="E63" s="15"/>
      <c r="F63" s="15"/>
      <c r="G63" s="12">
        <f t="shared" si="7"/>
        <v>0</v>
      </c>
      <c r="H63" s="13"/>
      <c r="I63" s="12">
        <f t="shared" si="8"/>
        <v>0</v>
      </c>
      <c r="J63" s="13"/>
      <c r="K63" s="15">
        <v>0</v>
      </c>
      <c r="L63" s="15">
        <v>0</v>
      </c>
      <c r="M63" s="13"/>
      <c r="N63" s="12">
        <f t="shared" si="9"/>
        <v>0</v>
      </c>
      <c r="O63" s="13"/>
      <c r="P63" s="15">
        <v>0</v>
      </c>
      <c r="Q63" s="15">
        <v>0</v>
      </c>
      <c r="R63" s="16"/>
      <c r="S63" s="15">
        <v>0</v>
      </c>
      <c r="T63" s="15"/>
      <c r="U63" s="15"/>
      <c r="V63" s="15">
        <v>0</v>
      </c>
      <c r="W63" s="12">
        <f t="shared" si="17"/>
        <v>0</v>
      </c>
      <c r="X63" s="13"/>
      <c r="Y63" s="14"/>
      <c r="Z63" s="20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38">
        <f t="shared" ref="AK63" si="22">SUM(Y63:AI63)</f>
        <v>0</v>
      </c>
      <c r="AL63" s="38">
        <f>SUM(Z63:AK63)</f>
        <v>0</v>
      </c>
      <c r="AM63" s="38">
        <f>SUM(AA63:AL63)</f>
        <v>0</v>
      </c>
      <c r="AN63" s="38">
        <f>SUM(AB63:AM63)</f>
        <v>0</v>
      </c>
      <c r="AO63" s="16">
        <f>-(SUM($AM$6+$AM$50)*AN63)</f>
        <v>0</v>
      </c>
      <c r="AP63" s="12">
        <f t="shared" si="11"/>
        <v>0</v>
      </c>
      <c r="AQ63" s="17"/>
      <c r="AR63" s="16">
        <v>0</v>
      </c>
      <c r="AS63" s="18"/>
      <c r="AT63" s="17"/>
      <c r="AU63" s="16">
        <f>-S63</f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4">
        <f t="shared" si="12"/>
        <v>0</v>
      </c>
      <c r="BB63" s="22">
        <f t="shared" si="20"/>
        <v>0</v>
      </c>
      <c r="BC63" s="21"/>
      <c r="BD63" s="16"/>
      <c r="BE63" s="16"/>
      <c r="BF63" s="16">
        <f t="shared" si="13"/>
        <v>0</v>
      </c>
      <c r="BG63" s="13"/>
      <c r="BH63" s="12">
        <f t="shared" si="4"/>
        <v>0</v>
      </c>
      <c r="BI63" s="13"/>
      <c r="BJ63" s="16">
        <v>0</v>
      </c>
      <c r="BK63" s="16">
        <v>0</v>
      </c>
      <c r="BL63" s="38">
        <v>100000</v>
      </c>
      <c r="BM63" s="13"/>
      <c r="BN63" s="12">
        <f t="shared" si="14"/>
        <v>100000</v>
      </c>
      <c r="BO63" s="43">
        <f t="shared" si="21"/>
        <v>100000</v>
      </c>
      <c r="BP63" s="45">
        <f t="shared" si="6"/>
        <v>4.6998402643173306E-5</v>
      </c>
      <c r="BQ63" s="43"/>
    </row>
    <row r="64" spans="1:69" s="30" customFormat="1" ht="18" customHeight="1" thickBot="1" x14ac:dyDescent="0.3">
      <c r="A64" s="23" t="s">
        <v>69</v>
      </c>
      <c r="B64" s="25"/>
      <c r="C64" s="24">
        <f>SUM(C5:C63)</f>
        <v>1944669167.2655094</v>
      </c>
      <c r="D64" s="24">
        <f t="shared" ref="D64:G64" si="23">SUM(D5:D63)</f>
        <v>-3699999.543847037</v>
      </c>
      <c r="E64" s="24">
        <f t="shared" si="23"/>
        <v>-50000000</v>
      </c>
      <c r="F64" s="24">
        <f t="shared" si="23"/>
        <v>20938011.337930314</v>
      </c>
      <c r="G64" s="24">
        <f t="shared" si="23"/>
        <v>-32761988.205916725</v>
      </c>
      <c r="H64" s="25"/>
      <c r="I64" s="29">
        <f>SUM(I5:I63)</f>
        <v>1911907179.059593</v>
      </c>
      <c r="J64" s="25"/>
      <c r="K64" s="24">
        <f>SUM(K5:K63)</f>
        <v>50000000</v>
      </c>
      <c r="L64" s="24">
        <f>SUM(L5:L63)</f>
        <v>68818575</v>
      </c>
      <c r="M64" s="25"/>
      <c r="N64" s="24">
        <f>SUM(N5:N63)</f>
        <v>2030725754.059593</v>
      </c>
      <c r="O64" s="25"/>
      <c r="P64" s="24">
        <f>SUM(P5:P63)</f>
        <v>2754612.8208637363</v>
      </c>
      <c r="Q64" s="24">
        <f>SUM(Q5:Q63)</f>
        <v>10907514</v>
      </c>
      <c r="R64" s="24">
        <f>SUM(R5:R63)</f>
        <v>25299999.999999996</v>
      </c>
      <c r="S64" s="24">
        <f t="shared" ref="S64:W64" si="24">SUM(S5:S63)</f>
        <v>-43010938.06139268</v>
      </c>
      <c r="T64" s="24">
        <f t="shared" si="24"/>
        <v>-8787706</v>
      </c>
      <c r="U64" s="24">
        <f t="shared" si="24"/>
        <v>-1212294</v>
      </c>
      <c r="V64" s="24">
        <f t="shared" si="24"/>
        <v>-56463956.516819172</v>
      </c>
      <c r="W64" s="24">
        <f t="shared" si="24"/>
        <v>-70512767.75734812</v>
      </c>
      <c r="X64" s="25"/>
      <c r="Y64" s="26">
        <f t="shared" ref="Y64:AO64" si="25">SUM(Y5:Y63)</f>
        <v>1960212986.3022442</v>
      </c>
      <c r="Z64" s="26">
        <f t="shared" si="25"/>
        <v>0</v>
      </c>
      <c r="AA64" s="26">
        <f t="shared" si="25"/>
        <v>784583.70000000054</v>
      </c>
      <c r="AB64" s="26">
        <f t="shared" si="25"/>
        <v>157163.41193888639</v>
      </c>
      <c r="AC64" s="26">
        <f t="shared" si="25"/>
        <v>28936779.893153846</v>
      </c>
      <c r="AD64" s="26">
        <f t="shared" si="25"/>
        <v>10000000</v>
      </c>
      <c r="AE64" s="26">
        <f t="shared" si="25"/>
        <v>9223000.0100000016</v>
      </c>
      <c r="AF64" s="26">
        <f t="shared" si="25"/>
        <v>104343804.92000002</v>
      </c>
      <c r="AG64" s="26">
        <f t="shared" si="25"/>
        <v>1004667.1806764824</v>
      </c>
      <c r="AH64" s="26">
        <f t="shared" si="25"/>
        <v>1896703.9096617587</v>
      </c>
      <c r="AI64" s="26">
        <f t="shared" si="25"/>
        <v>1896703.9096617592</v>
      </c>
      <c r="AJ64" s="26">
        <f t="shared" si="25"/>
        <v>-167831000</v>
      </c>
      <c r="AK64" s="26">
        <f t="shared" si="25"/>
        <v>1950625393.2373369</v>
      </c>
      <c r="AL64" s="27">
        <f>SUM(AL5:AL63)</f>
        <v>1600000</v>
      </c>
      <c r="AM64" s="27">
        <f>SUM(AM5:AM63)</f>
        <v>77520</v>
      </c>
      <c r="AN64" s="40">
        <f>SUM(AN5:AN63)</f>
        <v>1</v>
      </c>
      <c r="AO64" s="27">
        <f t="shared" si="25"/>
        <v>-77520.000000000044</v>
      </c>
      <c r="AP64" s="27">
        <f>SUM(AP5:AP63)</f>
        <v>1950625393.2373376</v>
      </c>
      <c r="AQ64" s="17"/>
      <c r="AR64" s="27">
        <f>SUM(AR5:AR63)</f>
        <v>2626768920.9784584</v>
      </c>
      <c r="AS64" s="28">
        <f>AP64/AR64</f>
        <v>0.74259497196682966</v>
      </c>
      <c r="AT64" s="17"/>
      <c r="AU64" s="26">
        <f>SUM(AU5:AU63)</f>
        <v>43010938.06139268</v>
      </c>
      <c r="AV64" s="26">
        <f t="shared" ref="AV64:AX64" si="26">SUM(AV5:AV63)</f>
        <v>98925.169999999984</v>
      </c>
      <c r="AW64" s="26">
        <f t="shared" si="26"/>
        <v>55679372.919328831</v>
      </c>
      <c r="AX64" s="26">
        <f t="shared" si="26"/>
        <v>25000000.000000007</v>
      </c>
      <c r="AY64" s="26">
        <f>SUM(AY5:AY63)</f>
        <v>2929000</v>
      </c>
      <c r="AZ64" s="27">
        <f>SUM(AZ5:AZ63)</f>
        <v>943840</v>
      </c>
      <c r="BA64" s="26">
        <f>SUM(BA5:BA63)</f>
        <v>127662076.15072152</v>
      </c>
      <c r="BB64" s="29">
        <f>SUM(BB5:BB63)</f>
        <v>2078287469.3880584</v>
      </c>
      <c r="BC64" s="25"/>
      <c r="BD64" s="29">
        <f>SUM(BD5:BD63)</f>
        <v>0</v>
      </c>
      <c r="BE64" s="29">
        <f>SUM(BE5:BE63)</f>
        <v>0</v>
      </c>
      <c r="BF64" s="26">
        <f t="shared" ref="BF64" si="27">SUM(BF5:BF63)</f>
        <v>0</v>
      </c>
      <c r="BG64" s="25"/>
      <c r="BH64" s="26">
        <f>SUM(BH5:BH63)</f>
        <v>2078287469.3880584</v>
      </c>
      <c r="BI64" s="25"/>
      <c r="BJ64" s="26">
        <f t="shared" ref="BJ64:BL64" si="28">SUM(BJ5:BJ63)</f>
        <v>196003969.48589414</v>
      </c>
      <c r="BK64" s="26">
        <f t="shared" si="28"/>
        <v>20000000.000000026</v>
      </c>
      <c r="BL64" s="26">
        <f t="shared" si="28"/>
        <v>156700000</v>
      </c>
      <c r="BM64" s="25"/>
      <c r="BN64" s="26">
        <f>SUM(BN5:BN63)</f>
        <v>2234987469.3880591</v>
      </c>
      <c r="BO64" s="44">
        <f>SUM(BO5:BO63)</f>
        <v>2127731888.2352564</v>
      </c>
      <c r="BQ64" s="44"/>
    </row>
    <row r="65" spans="3:3" ht="10.9" customHeight="1" x14ac:dyDescent="0.25"/>
    <row r="67" spans="3:3" x14ac:dyDescent="0.25">
      <c r="C67" s="21"/>
    </row>
  </sheetData>
  <mergeCells count="31">
    <mergeCell ref="AL2:AO2"/>
    <mergeCell ref="AP2:AP3"/>
    <mergeCell ref="AG2:AI2"/>
    <mergeCell ref="BH1:BH3"/>
    <mergeCell ref="AR2:AR3"/>
    <mergeCell ref="AR1:AS1"/>
    <mergeCell ref="AS2:AS3"/>
    <mergeCell ref="BE2:BE3"/>
    <mergeCell ref="BF2:BF3"/>
    <mergeCell ref="BA2:BA3"/>
    <mergeCell ref="BD2:BD3"/>
    <mergeCell ref="AU1:BA1"/>
    <mergeCell ref="BB1:BB3"/>
    <mergeCell ref="BD1:BF1"/>
    <mergeCell ref="AU2:AZ2"/>
    <mergeCell ref="BJ2:BL2"/>
    <mergeCell ref="BN1:BN3"/>
    <mergeCell ref="BJ1:BL1"/>
    <mergeCell ref="A1:A4"/>
    <mergeCell ref="C1:C3"/>
    <mergeCell ref="K1:K3"/>
    <mergeCell ref="L1:L3"/>
    <mergeCell ref="N1:N3"/>
    <mergeCell ref="D1:G2"/>
    <mergeCell ref="I1:I3"/>
    <mergeCell ref="P1:R2"/>
    <mergeCell ref="S1:W2"/>
    <mergeCell ref="Y1:AK1"/>
    <mergeCell ref="AL1:AP1"/>
    <mergeCell ref="Y2:Y3"/>
    <mergeCell ref="AK2:AK3"/>
  </mergeCells>
  <printOptions horizontalCentered="1"/>
  <pageMargins left="0.2" right="0.2" top="0.8" bottom="0.75" header="0.4" footer="0.3"/>
  <pageSetup scale="46" fitToWidth="5" orientation="landscape" r:id="rId1"/>
  <headerFooter>
    <oddHeader>&amp;L&amp;"Arial,Bold"&amp;14  2020-21 Trial Court Base Allocations - Complex Display&amp;"Arial,Regular"&amp;12
  July 2020</oddHeader>
    <oddFooter xml:space="preserve">&amp;L¹ There is a $156,700,000 difference from simple display total in tab "20-21 Allocation Display" due to 2020-21 Court-Appointed Dependency Counsel Allocation presented for the informational purpose.&amp;C
</oddFooter>
  </headerFooter>
  <colBreaks count="2" manualBreakCount="2">
    <brk id="24" max="62" man="1"/>
    <brk id="43" max="63" man="1"/>
  </colBreaks>
  <ignoredErrors>
    <ignoredError sqref="W6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BA49-704C-499B-8C53-37EDDA163421}">
  <dimension ref="A1:AL108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S46" sqref="S46"/>
    </sheetView>
  </sheetViews>
  <sheetFormatPr defaultColWidth="9.140625" defaultRowHeight="15" outlineLevelCol="1" x14ac:dyDescent="0.25"/>
  <cols>
    <col min="1" max="1" width="14.7109375" style="1" bestFit="1" customWidth="1"/>
    <col min="2" max="2" width="1.7109375" style="1" customWidth="1"/>
    <col min="3" max="5" width="14.7109375" style="1" customWidth="1"/>
    <col min="6" max="6" width="1.7109375" style="1" customWidth="1"/>
    <col min="7" max="7" width="13.7109375" style="1" customWidth="1"/>
    <col min="8" max="8" width="14.7109375" style="34" customWidth="1"/>
    <col min="9" max="9" width="12.28515625" style="1" customWidth="1"/>
    <col min="10" max="10" width="13.42578125" style="1" customWidth="1"/>
    <col min="11" max="11" width="1.7109375" style="1" customWidth="1"/>
    <col min="12" max="12" width="14.42578125" style="1" customWidth="1"/>
    <col min="13" max="13" width="14" style="1" customWidth="1"/>
    <col min="14" max="14" width="13.140625" style="1" customWidth="1"/>
    <col min="15" max="15" width="1.7109375" style="1" customWidth="1"/>
    <col min="16" max="16" width="12.85546875" style="1" customWidth="1"/>
    <col min="17" max="17" width="12.7109375" style="1" customWidth="1"/>
    <col min="18" max="18" width="14.7109375" style="1" customWidth="1"/>
    <col min="19" max="19" width="15" style="1" bestFit="1" customWidth="1"/>
    <col min="20" max="20" width="15" style="1" customWidth="1"/>
    <col min="21" max="21" width="14" style="1" customWidth="1"/>
    <col min="22" max="22" width="1.7109375" style="1" customWidth="1"/>
    <col min="23" max="23" width="14.7109375" style="1" customWidth="1"/>
    <col min="24" max="24" width="1.7109375" style="1" customWidth="1"/>
    <col min="25" max="25" width="16.140625" style="1" customWidth="1"/>
    <col min="26" max="26" width="16.5703125" style="1" customWidth="1"/>
    <col min="27" max="27" width="1.7109375" style="1" customWidth="1"/>
    <col min="28" max="28" width="14.85546875" style="1" customWidth="1"/>
    <col min="29" max="29" width="1.7109375" style="1" customWidth="1"/>
    <col min="30" max="30" width="13.85546875" style="1" customWidth="1"/>
    <col min="31" max="31" width="13.7109375" style="1" customWidth="1"/>
    <col min="32" max="32" width="14.85546875" style="1" customWidth="1"/>
    <col min="33" max="33" width="15" style="1" customWidth="1"/>
    <col min="34" max="34" width="1.7109375" style="1" customWidth="1"/>
    <col min="35" max="35" width="14" style="1" customWidth="1"/>
    <col min="36" max="36" width="3.28515625" style="1" customWidth="1"/>
    <col min="37" max="37" width="16.85546875" style="77" hidden="1" customWidth="1" outlineLevel="1"/>
    <col min="38" max="38" width="13.42578125" style="1" bestFit="1" customWidth="1" collapsed="1"/>
    <col min="39" max="16384" width="9.140625" style="1"/>
  </cols>
  <sheetData>
    <row r="1" spans="1:37" ht="40.15" customHeight="1" x14ac:dyDescent="0.25">
      <c r="A1" s="237" t="s">
        <v>1</v>
      </c>
      <c r="C1" s="240" t="s">
        <v>344</v>
      </c>
      <c r="D1" s="142" t="s">
        <v>320</v>
      </c>
      <c r="E1" s="240" t="s">
        <v>343</v>
      </c>
      <c r="G1" s="249" t="s">
        <v>297</v>
      </c>
      <c r="H1" s="250"/>
      <c r="I1" s="250"/>
      <c r="J1" s="251"/>
      <c r="L1" s="241" t="s">
        <v>304</v>
      </c>
      <c r="M1" s="242"/>
      <c r="N1" s="243"/>
      <c r="P1" s="244" t="s">
        <v>298</v>
      </c>
      <c r="Q1" s="245"/>
      <c r="R1" s="245"/>
      <c r="S1" s="245"/>
      <c r="T1" s="245"/>
      <c r="U1" s="246"/>
      <c r="W1" s="232" t="s">
        <v>326</v>
      </c>
      <c r="Y1" s="247" t="s">
        <v>303</v>
      </c>
      <c r="Z1" s="248"/>
      <c r="AB1" s="232" t="s">
        <v>309</v>
      </c>
      <c r="AD1" s="224" t="s">
        <v>299</v>
      </c>
      <c r="AE1" s="225"/>
      <c r="AF1" s="225"/>
      <c r="AG1" s="226"/>
      <c r="AI1" s="232" t="s">
        <v>345</v>
      </c>
      <c r="AK1" s="80" t="s">
        <v>296</v>
      </c>
    </row>
    <row r="2" spans="1:37" ht="15" customHeight="1" x14ac:dyDescent="0.25">
      <c r="A2" s="238"/>
      <c r="C2" s="240"/>
      <c r="D2" s="143" t="s">
        <v>319</v>
      </c>
      <c r="E2" s="240"/>
      <c r="G2" s="249" t="s">
        <v>286</v>
      </c>
      <c r="H2" s="250"/>
      <c r="I2" s="250"/>
      <c r="J2" s="251"/>
      <c r="L2" s="233" t="s">
        <v>286</v>
      </c>
      <c r="M2" s="233"/>
      <c r="N2" s="233"/>
      <c r="P2" s="221" t="s">
        <v>286</v>
      </c>
      <c r="Q2" s="222"/>
      <c r="R2" s="222"/>
      <c r="S2" s="222"/>
      <c r="T2" s="222"/>
      <c r="U2" s="223"/>
      <c r="W2" s="232"/>
      <c r="Y2" s="135" t="s">
        <v>286</v>
      </c>
      <c r="Z2" s="129" t="s">
        <v>287</v>
      </c>
      <c r="AB2" s="232"/>
      <c r="AD2" s="130" t="s">
        <v>288</v>
      </c>
      <c r="AE2" s="136" t="s">
        <v>289</v>
      </c>
      <c r="AF2" s="136" t="s">
        <v>290</v>
      </c>
      <c r="AG2" s="234" t="s">
        <v>291</v>
      </c>
      <c r="AI2" s="232"/>
      <c r="AK2" s="76" t="s">
        <v>292</v>
      </c>
    </row>
    <row r="3" spans="1:37" ht="44.25" customHeight="1" x14ac:dyDescent="0.25">
      <c r="A3" s="238"/>
      <c r="C3" s="240"/>
      <c r="D3" s="194" t="s">
        <v>317</v>
      </c>
      <c r="E3" s="240"/>
      <c r="G3" s="228" t="s">
        <v>300</v>
      </c>
      <c r="H3" s="228" t="s">
        <v>339</v>
      </c>
      <c r="I3" s="228" t="s">
        <v>308</v>
      </c>
      <c r="J3" s="228" t="s">
        <v>323</v>
      </c>
      <c r="L3" s="220" t="s">
        <v>87</v>
      </c>
      <c r="M3" s="220" t="s">
        <v>322</v>
      </c>
      <c r="N3" s="220" t="s">
        <v>321</v>
      </c>
      <c r="P3" s="230" t="s">
        <v>95</v>
      </c>
      <c r="Q3" s="230" t="s">
        <v>324</v>
      </c>
      <c r="R3" s="230" t="s">
        <v>325</v>
      </c>
      <c r="S3" s="231" t="s">
        <v>301</v>
      </c>
      <c r="T3" s="231" t="s">
        <v>305</v>
      </c>
      <c r="U3" s="230" t="s">
        <v>285</v>
      </c>
      <c r="W3" s="232"/>
      <c r="Y3" s="229" t="s">
        <v>327</v>
      </c>
      <c r="Z3" s="193" t="s">
        <v>93</v>
      </c>
      <c r="AB3" s="232"/>
      <c r="AD3" s="220" t="s">
        <v>328</v>
      </c>
      <c r="AE3" s="220" t="s">
        <v>0</v>
      </c>
      <c r="AF3" s="220" t="s">
        <v>329</v>
      </c>
      <c r="AG3" s="235"/>
      <c r="AI3" s="232"/>
      <c r="AK3" s="227" t="s">
        <v>293</v>
      </c>
    </row>
    <row r="4" spans="1:37" s="4" customFormat="1" ht="55.5" customHeight="1" x14ac:dyDescent="0.25">
      <c r="A4" s="238"/>
      <c r="C4" s="240"/>
      <c r="D4" s="196"/>
      <c r="E4" s="240"/>
      <c r="G4" s="228"/>
      <c r="H4" s="228"/>
      <c r="I4" s="228"/>
      <c r="J4" s="228"/>
      <c r="L4" s="220"/>
      <c r="M4" s="220"/>
      <c r="N4" s="220"/>
      <c r="P4" s="230"/>
      <c r="Q4" s="230"/>
      <c r="R4" s="230"/>
      <c r="S4" s="231"/>
      <c r="T4" s="231"/>
      <c r="U4" s="230"/>
      <c r="W4" s="232"/>
      <c r="Y4" s="229"/>
      <c r="Z4" s="193"/>
      <c r="AB4" s="232"/>
      <c r="AD4" s="220"/>
      <c r="AE4" s="220"/>
      <c r="AF4" s="220"/>
      <c r="AG4" s="236"/>
      <c r="AI4" s="232"/>
      <c r="AK4" s="227"/>
    </row>
    <row r="5" spans="1:37" ht="19.5" customHeight="1" x14ac:dyDescent="0.25">
      <c r="A5" s="239"/>
      <c r="B5" s="6"/>
      <c r="C5" s="8" t="s">
        <v>2</v>
      </c>
      <c r="D5" s="8" t="s">
        <v>3</v>
      </c>
      <c r="E5" s="8" t="s">
        <v>346</v>
      </c>
      <c r="F5" s="6"/>
      <c r="G5" s="8" t="s">
        <v>5</v>
      </c>
      <c r="H5" s="8" t="s">
        <v>6</v>
      </c>
      <c r="I5" s="8" t="s">
        <v>7</v>
      </c>
      <c r="J5" s="126" t="s">
        <v>348</v>
      </c>
      <c r="K5" s="6"/>
      <c r="L5" s="7" t="s">
        <v>9</v>
      </c>
      <c r="M5" s="8" t="s">
        <v>294</v>
      </c>
      <c r="N5" s="8" t="s">
        <v>347</v>
      </c>
      <c r="O5" s="6"/>
      <c r="P5" s="8" t="s">
        <v>10</v>
      </c>
      <c r="Q5" s="8" t="s">
        <v>74</v>
      </c>
      <c r="R5" s="8" t="s">
        <v>70</v>
      </c>
      <c r="S5" s="8" t="s">
        <v>76</v>
      </c>
      <c r="T5" s="7" t="s">
        <v>99</v>
      </c>
      <c r="U5" s="127" t="s">
        <v>349</v>
      </c>
      <c r="V5" s="6"/>
      <c r="W5" s="8" t="s">
        <v>350</v>
      </c>
      <c r="X5" s="6"/>
      <c r="Y5" s="8" t="s">
        <v>78</v>
      </c>
      <c r="Z5" s="8" t="s">
        <v>91</v>
      </c>
      <c r="AA5" s="6"/>
      <c r="AB5" s="8" t="s">
        <v>351</v>
      </c>
      <c r="AC5" s="6"/>
      <c r="AD5" s="8" t="s">
        <v>100</v>
      </c>
      <c r="AE5" s="8" t="s">
        <v>101</v>
      </c>
      <c r="AF5" s="7" t="s">
        <v>124</v>
      </c>
      <c r="AG5" s="125" t="s">
        <v>352</v>
      </c>
      <c r="AH5" s="6"/>
      <c r="AI5" s="7" t="s">
        <v>353</v>
      </c>
      <c r="AK5" s="7" t="s">
        <v>111</v>
      </c>
    </row>
    <row r="6" spans="1:37" x14ac:dyDescent="0.25">
      <c r="A6" s="11" t="s">
        <v>11</v>
      </c>
      <c r="B6" s="13"/>
      <c r="C6" s="15">
        <v>68629106.879999995</v>
      </c>
      <c r="D6" s="15"/>
      <c r="E6" s="12">
        <f>SUM(C6:D6)</f>
        <v>68629106.879999995</v>
      </c>
      <c r="F6" s="13"/>
      <c r="G6" s="16">
        <v>6685811.1299999999</v>
      </c>
      <c r="H6" s="16">
        <v>2740781.1242992417</v>
      </c>
      <c r="I6" s="16">
        <v>527835.6</v>
      </c>
      <c r="J6" s="38">
        <f>SUM(G6:I6)</f>
        <v>9954427.8542992417</v>
      </c>
      <c r="K6" s="13"/>
      <c r="L6" s="16">
        <v>0</v>
      </c>
      <c r="M6" s="16">
        <v>181355.71</v>
      </c>
      <c r="N6" s="38">
        <f>SUM(L6:M6)</f>
        <v>181355.71</v>
      </c>
      <c r="O6" s="13"/>
      <c r="P6" s="16">
        <f>'Workload Allocation '!AB5</f>
        <v>0</v>
      </c>
      <c r="Q6" s="16">
        <f>'Workload Allocation '!AD5</f>
        <v>4556.3613161415624</v>
      </c>
      <c r="R6" s="16"/>
      <c r="S6" s="16">
        <v>0</v>
      </c>
      <c r="T6" s="16">
        <v>0</v>
      </c>
      <c r="U6" s="38">
        <f>SUM(P6:T6)</f>
        <v>4556.3613161415624</v>
      </c>
      <c r="V6" s="13"/>
      <c r="W6" s="12">
        <f>E6+J6+N6+U6</f>
        <v>78769446.80561538</v>
      </c>
      <c r="X6" s="13"/>
      <c r="Y6" s="15">
        <v>2104111</v>
      </c>
      <c r="Z6" s="15">
        <v>3102046</v>
      </c>
      <c r="AA6" s="13"/>
      <c r="AB6" s="12">
        <f>W6+SUM(Y6:Z6)</f>
        <v>83975603.80561538</v>
      </c>
      <c r="AC6" s="13"/>
      <c r="AD6" s="16">
        <v>424792</v>
      </c>
      <c r="AE6" s="16">
        <v>1009970.39</v>
      </c>
      <c r="AF6" s="16">
        <v>3147652.28</v>
      </c>
      <c r="AG6" s="38">
        <f>SUM(AD6:AF6)</f>
        <v>4582414.67</v>
      </c>
      <c r="AH6" s="13"/>
      <c r="AI6" s="14">
        <f>AB6+AG6</f>
        <v>88558018.475615382</v>
      </c>
      <c r="AK6" s="89">
        <v>208148.86</v>
      </c>
    </row>
    <row r="7" spans="1:37" x14ac:dyDescent="0.25">
      <c r="A7" s="11" t="s">
        <v>12</v>
      </c>
      <c r="B7" s="13"/>
      <c r="C7" s="15">
        <v>746332.22</v>
      </c>
      <c r="D7" s="15"/>
      <c r="E7" s="12">
        <f t="shared" ref="E7:E64" si="0">SUM(C7:D7)</f>
        <v>746332.22</v>
      </c>
      <c r="F7" s="13"/>
      <c r="G7" s="16">
        <v>0</v>
      </c>
      <c r="H7" s="16">
        <v>29599.935157453569</v>
      </c>
      <c r="I7" s="16">
        <v>7332.27</v>
      </c>
      <c r="J7" s="38">
        <f t="shared" ref="J7:J37" si="1">SUM(G7:I7)</f>
        <v>36932.205157453573</v>
      </c>
      <c r="K7" s="13"/>
      <c r="L7" s="16">
        <v>0</v>
      </c>
      <c r="M7" s="16">
        <v>0</v>
      </c>
      <c r="N7" s="38">
        <f t="shared" ref="N7:N37" si="2">SUM(L7:M7)</f>
        <v>0</v>
      </c>
      <c r="O7" s="13"/>
      <c r="P7" s="16">
        <f>'Workload Allocation '!AB6</f>
        <v>-84989.36515745346</v>
      </c>
      <c r="Q7" s="16">
        <f>'Workload Allocation '!AD6</f>
        <v>0</v>
      </c>
      <c r="R7" s="16"/>
      <c r="S7" s="16">
        <v>0</v>
      </c>
      <c r="T7" s="16">
        <v>0</v>
      </c>
      <c r="U7" s="38">
        <f t="shared" ref="U7:U64" si="3">SUM(P7:T7)</f>
        <v>-84989.36515745346</v>
      </c>
      <c r="V7" s="13"/>
      <c r="W7" s="12">
        <f t="shared" ref="W7:W37" si="4">E7+J7+N7+U7</f>
        <v>698275.06</v>
      </c>
      <c r="X7" s="13"/>
      <c r="Y7" s="15">
        <v>21282</v>
      </c>
      <c r="Z7" s="15">
        <v>20340</v>
      </c>
      <c r="AA7" s="13"/>
      <c r="AB7" s="12">
        <f t="shared" ref="AB7:AB64" si="5">W7+SUM(Y7:Z7)</f>
        <v>739897.06</v>
      </c>
      <c r="AC7" s="13"/>
      <c r="AD7" s="16">
        <v>2034</v>
      </c>
      <c r="AE7" s="16">
        <v>34674.94</v>
      </c>
      <c r="AF7" s="16">
        <v>18438.73</v>
      </c>
      <c r="AG7" s="38">
        <f t="shared" ref="AG7:AG37" si="6">SUM(AD7:AF7)</f>
        <v>55147.67</v>
      </c>
      <c r="AH7" s="13"/>
      <c r="AI7" s="14">
        <f t="shared" ref="AI7:AI37" si="7">AB7+AG7</f>
        <v>795044.7300000001</v>
      </c>
      <c r="AK7" s="89">
        <v>145.61000000000001</v>
      </c>
    </row>
    <row r="8" spans="1:37" x14ac:dyDescent="0.25">
      <c r="A8" s="11" t="s">
        <v>13</v>
      </c>
      <c r="B8" s="13"/>
      <c r="C8" s="15">
        <v>3104386.79</v>
      </c>
      <c r="D8" s="15"/>
      <c r="E8" s="12">
        <f t="shared" si="0"/>
        <v>3104386.79</v>
      </c>
      <c r="F8" s="13"/>
      <c r="G8" s="16">
        <v>238163.18</v>
      </c>
      <c r="H8" s="16">
        <v>125601.34879083784</v>
      </c>
      <c r="I8" s="16">
        <v>0</v>
      </c>
      <c r="J8" s="38">
        <f t="shared" si="1"/>
        <v>363764.52879083785</v>
      </c>
      <c r="K8" s="13"/>
      <c r="L8" s="16">
        <v>5790</v>
      </c>
      <c r="M8" s="16">
        <v>5540.83</v>
      </c>
      <c r="N8" s="38">
        <f t="shared" si="2"/>
        <v>11330.83</v>
      </c>
      <c r="O8" s="13"/>
      <c r="P8" s="16">
        <f>'Workload Allocation '!AB7</f>
        <v>0</v>
      </c>
      <c r="Q8" s="16">
        <f>'Workload Allocation '!AD7</f>
        <v>209.63079135180703</v>
      </c>
      <c r="R8" s="16"/>
      <c r="S8" s="16">
        <v>0</v>
      </c>
      <c r="T8" s="16">
        <v>0</v>
      </c>
      <c r="U8" s="38">
        <f t="shared" si="3"/>
        <v>209.63079135180703</v>
      </c>
      <c r="V8" s="13"/>
      <c r="W8" s="12">
        <f t="shared" si="4"/>
        <v>3479691.7795821899</v>
      </c>
      <c r="X8" s="13"/>
      <c r="Y8" s="15">
        <v>62182</v>
      </c>
      <c r="Z8" s="15">
        <v>51756</v>
      </c>
      <c r="AA8" s="13"/>
      <c r="AB8" s="12">
        <f t="shared" si="5"/>
        <v>3593629.7795821899</v>
      </c>
      <c r="AC8" s="13"/>
      <c r="AD8" s="16">
        <v>11006</v>
      </c>
      <c r="AE8" s="16">
        <v>56263.12</v>
      </c>
      <c r="AF8" s="16">
        <v>120599.54</v>
      </c>
      <c r="AG8" s="38">
        <f t="shared" si="6"/>
        <v>187868.65999999997</v>
      </c>
      <c r="AH8" s="13"/>
      <c r="AI8" s="14">
        <f t="shared" si="7"/>
        <v>3781498.43958219</v>
      </c>
      <c r="AK8" s="89">
        <v>4855.58</v>
      </c>
    </row>
    <row r="9" spans="1:37" x14ac:dyDescent="0.25">
      <c r="A9" s="11" t="s">
        <v>14</v>
      </c>
      <c r="B9" s="13"/>
      <c r="C9" s="15">
        <v>10805408.289999999</v>
      </c>
      <c r="D9" s="15"/>
      <c r="E9" s="12">
        <f t="shared" si="0"/>
        <v>10805408.289999999</v>
      </c>
      <c r="F9" s="13"/>
      <c r="G9" s="16">
        <v>983799.87</v>
      </c>
      <c r="H9" s="16">
        <v>407515.28474917973</v>
      </c>
      <c r="I9" s="16">
        <v>196600.01</v>
      </c>
      <c r="J9" s="38">
        <f t="shared" si="1"/>
        <v>1587915.1647491797</v>
      </c>
      <c r="K9" s="13"/>
      <c r="L9" s="16">
        <v>15210</v>
      </c>
      <c r="M9" s="16">
        <v>88227.1</v>
      </c>
      <c r="N9" s="38">
        <f t="shared" si="2"/>
        <v>103437.1</v>
      </c>
      <c r="O9" s="13"/>
      <c r="P9" s="16">
        <f>'Workload Allocation '!AB8</f>
        <v>0</v>
      </c>
      <c r="Q9" s="16">
        <f>'Workload Allocation '!AD8</f>
        <v>697.66743344621966</v>
      </c>
      <c r="R9" s="16"/>
      <c r="S9" s="16">
        <v>0</v>
      </c>
      <c r="T9" s="16">
        <v>0</v>
      </c>
      <c r="U9" s="38">
        <f t="shared" si="3"/>
        <v>697.66743344621966</v>
      </c>
      <c r="V9" s="13"/>
      <c r="W9" s="12">
        <f t="shared" si="4"/>
        <v>12497458.222182624</v>
      </c>
      <c r="X9" s="13"/>
      <c r="Y9" s="15">
        <v>273524</v>
      </c>
      <c r="Z9" s="15">
        <v>124077</v>
      </c>
      <c r="AA9" s="13"/>
      <c r="AB9" s="12">
        <f t="shared" si="5"/>
        <v>12895059.222182624</v>
      </c>
      <c r="AC9" s="13"/>
      <c r="AD9" s="16">
        <v>59332</v>
      </c>
      <c r="AE9" s="16">
        <v>163673.91</v>
      </c>
      <c r="AF9" s="16">
        <v>820193.72</v>
      </c>
      <c r="AG9" s="38">
        <f t="shared" si="6"/>
        <v>1043199.63</v>
      </c>
      <c r="AH9" s="13"/>
      <c r="AI9" s="14">
        <f t="shared" si="7"/>
        <v>13938258.852182625</v>
      </c>
      <c r="AK9" s="89">
        <v>28641.61</v>
      </c>
    </row>
    <row r="10" spans="1:37" x14ac:dyDescent="0.25">
      <c r="A10" s="11" t="s">
        <v>15</v>
      </c>
      <c r="B10" s="13"/>
      <c r="C10" s="15">
        <v>2495135.71</v>
      </c>
      <c r="D10" s="15"/>
      <c r="E10" s="12">
        <f t="shared" si="0"/>
        <v>2495135.71</v>
      </c>
      <c r="F10" s="13"/>
      <c r="G10" s="16">
        <v>190936.32000000001</v>
      </c>
      <c r="H10" s="16">
        <v>104177.02804466753</v>
      </c>
      <c r="I10" s="16">
        <v>68832.5</v>
      </c>
      <c r="J10" s="38">
        <f t="shared" si="1"/>
        <v>363945.84804466751</v>
      </c>
      <c r="K10" s="13"/>
      <c r="L10" s="16">
        <v>791.24</v>
      </c>
      <c r="M10" s="16">
        <v>8311.25</v>
      </c>
      <c r="N10" s="38">
        <f t="shared" si="2"/>
        <v>9102.49</v>
      </c>
      <c r="O10" s="13"/>
      <c r="P10" s="16">
        <f>'Workload Allocation '!AB9</f>
        <v>0</v>
      </c>
      <c r="Q10" s="16">
        <f>'Workload Allocation '!AD9</f>
        <v>171.21480205137237</v>
      </c>
      <c r="R10" s="16"/>
      <c r="S10" s="16">
        <v>0</v>
      </c>
      <c r="T10" s="16">
        <v>0</v>
      </c>
      <c r="U10" s="38">
        <f t="shared" si="3"/>
        <v>171.21480205137237</v>
      </c>
      <c r="V10" s="13"/>
      <c r="W10" s="12">
        <f t="shared" si="4"/>
        <v>2868355.262846719</v>
      </c>
      <c r="X10" s="13"/>
      <c r="Y10" s="15">
        <v>58645</v>
      </c>
      <c r="Z10" s="15">
        <v>50506</v>
      </c>
      <c r="AA10" s="13"/>
      <c r="AB10" s="12">
        <f t="shared" si="5"/>
        <v>2977506.262846719</v>
      </c>
      <c r="AC10" s="13"/>
      <c r="AD10" s="16">
        <v>18652</v>
      </c>
      <c r="AE10" s="16">
        <v>60407.39</v>
      </c>
      <c r="AF10" s="16">
        <v>177664.41</v>
      </c>
      <c r="AG10" s="38">
        <f t="shared" si="6"/>
        <v>256723.8</v>
      </c>
      <c r="AH10" s="13"/>
      <c r="AI10" s="14">
        <f t="shared" si="7"/>
        <v>3234230.0628467188</v>
      </c>
      <c r="AK10" s="89">
        <v>5714.05</v>
      </c>
    </row>
    <row r="11" spans="1:37" x14ac:dyDescent="0.25">
      <c r="A11" s="11" t="s">
        <v>16</v>
      </c>
      <c r="B11" s="13"/>
      <c r="C11" s="15">
        <v>1881569.62</v>
      </c>
      <c r="D11" s="15"/>
      <c r="E11" s="12">
        <f t="shared" si="0"/>
        <v>1881569.62</v>
      </c>
      <c r="F11" s="13"/>
      <c r="G11" s="16">
        <v>145554.91</v>
      </c>
      <c r="H11" s="16">
        <v>76762.045723770018</v>
      </c>
      <c r="I11" s="16">
        <v>7823.26</v>
      </c>
      <c r="J11" s="38">
        <f t="shared" si="1"/>
        <v>230140.21572377003</v>
      </c>
      <c r="K11" s="13"/>
      <c r="L11" s="16">
        <v>0</v>
      </c>
      <c r="M11" s="16">
        <v>7103.63</v>
      </c>
      <c r="N11" s="38">
        <f t="shared" si="2"/>
        <v>7103.63</v>
      </c>
      <c r="O11" s="13"/>
      <c r="P11" s="16">
        <f>'Workload Allocation '!AB10</f>
        <v>0</v>
      </c>
      <c r="Q11" s="16">
        <f>'Workload Allocation '!AD10</f>
        <v>130.41530953167887</v>
      </c>
      <c r="R11" s="16"/>
      <c r="S11" s="16">
        <v>0</v>
      </c>
      <c r="T11" s="16">
        <v>0</v>
      </c>
      <c r="U11" s="38">
        <f t="shared" si="3"/>
        <v>130.41530953167887</v>
      </c>
      <c r="V11" s="13"/>
      <c r="W11" s="12">
        <f t="shared" si="4"/>
        <v>2118943.8810333018</v>
      </c>
      <c r="X11" s="13"/>
      <c r="Y11" s="15">
        <v>48701</v>
      </c>
      <c r="Z11" s="15">
        <v>24773</v>
      </c>
      <c r="AA11" s="13"/>
      <c r="AB11" s="12">
        <f t="shared" si="5"/>
        <v>2192417.8810333018</v>
      </c>
      <c r="AC11" s="13"/>
      <c r="AD11" s="16">
        <v>13708</v>
      </c>
      <c r="AE11" s="16">
        <v>46904.78</v>
      </c>
      <c r="AF11" s="16">
        <v>105905.54</v>
      </c>
      <c r="AG11" s="38">
        <f t="shared" si="6"/>
        <v>166518.32</v>
      </c>
      <c r="AH11" s="13"/>
      <c r="AI11" s="14">
        <f t="shared" si="7"/>
        <v>2358936.2010333017</v>
      </c>
      <c r="AK11" s="89">
        <v>2788.59</v>
      </c>
    </row>
    <row r="12" spans="1:37" x14ac:dyDescent="0.25">
      <c r="A12" s="11" t="s">
        <v>17</v>
      </c>
      <c r="B12" s="13"/>
      <c r="C12" s="15">
        <v>35938896.659999996</v>
      </c>
      <c r="D12" s="15"/>
      <c r="E12" s="12">
        <f t="shared" si="0"/>
        <v>35938896.659999996</v>
      </c>
      <c r="F12" s="13"/>
      <c r="G12" s="16">
        <v>4284342.01</v>
      </c>
      <c r="H12" s="16">
        <v>1617204.1468917027</v>
      </c>
      <c r="I12" s="16">
        <v>136559.51999999999</v>
      </c>
      <c r="J12" s="38">
        <f t="shared" si="1"/>
        <v>6038105.6768917022</v>
      </c>
      <c r="K12" s="13"/>
      <c r="L12" s="16">
        <v>0</v>
      </c>
      <c r="M12" s="16">
        <v>99734.99</v>
      </c>
      <c r="N12" s="38">
        <f t="shared" si="2"/>
        <v>99734.99</v>
      </c>
      <c r="O12" s="13"/>
      <c r="P12" s="16">
        <f>'Workload Allocation '!AB11</f>
        <v>0</v>
      </c>
      <c r="Q12" s="16">
        <f>'Workload Allocation '!AD11</f>
        <v>2779.9374360695897</v>
      </c>
      <c r="R12" s="16"/>
      <c r="S12" s="16">
        <v>0</v>
      </c>
      <c r="T12" s="16">
        <v>0</v>
      </c>
      <c r="U12" s="38">
        <f t="shared" si="3"/>
        <v>2779.9374360695897</v>
      </c>
      <c r="V12" s="13"/>
      <c r="W12" s="12">
        <f t="shared" si="4"/>
        <v>42079517.264327765</v>
      </c>
      <c r="X12" s="13"/>
      <c r="Y12" s="15">
        <v>1132213</v>
      </c>
      <c r="Z12" s="15">
        <v>1396191</v>
      </c>
      <c r="AA12" s="13"/>
      <c r="AB12" s="12">
        <f t="shared" si="5"/>
        <v>44607921.264327765</v>
      </c>
      <c r="AC12" s="13"/>
      <c r="AD12" s="16">
        <v>218186</v>
      </c>
      <c r="AE12" s="16">
        <v>709092.36</v>
      </c>
      <c r="AF12" s="16">
        <v>2508943.06</v>
      </c>
      <c r="AG12" s="38">
        <f t="shared" si="6"/>
        <v>3436221.42</v>
      </c>
      <c r="AH12" s="13"/>
      <c r="AI12" s="14">
        <f t="shared" si="7"/>
        <v>48044142.684327766</v>
      </c>
      <c r="AK12" s="89">
        <v>144155.98000000001</v>
      </c>
    </row>
    <row r="13" spans="1:37" x14ac:dyDescent="0.25">
      <c r="A13" s="11" t="s">
        <v>18</v>
      </c>
      <c r="B13" s="13"/>
      <c r="C13" s="15">
        <v>2787676.54</v>
      </c>
      <c r="D13" s="15"/>
      <c r="E13" s="12">
        <f t="shared" si="0"/>
        <v>2787676.54</v>
      </c>
      <c r="F13" s="13"/>
      <c r="G13" s="16">
        <v>212177.78</v>
      </c>
      <c r="H13" s="16">
        <v>114230.68345078659</v>
      </c>
      <c r="I13" s="16">
        <v>35963.089999999997</v>
      </c>
      <c r="J13" s="38">
        <f t="shared" si="1"/>
        <v>362371.55345078663</v>
      </c>
      <c r="K13" s="13"/>
      <c r="L13" s="16">
        <v>0</v>
      </c>
      <c r="M13" s="16">
        <v>17474.93</v>
      </c>
      <c r="N13" s="38">
        <f t="shared" si="2"/>
        <v>17474.93</v>
      </c>
      <c r="O13" s="13"/>
      <c r="P13" s="16">
        <f>'Workload Allocation '!AB12</f>
        <v>0</v>
      </c>
      <c r="Q13" s="16">
        <f>'Workload Allocation '!AD12</f>
        <v>191.81801957850288</v>
      </c>
      <c r="R13" s="16"/>
      <c r="S13" s="16">
        <v>0</v>
      </c>
      <c r="T13" s="16">
        <v>0</v>
      </c>
      <c r="U13" s="38">
        <f t="shared" si="3"/>
        <v>191.81801957850288</v>
      </c>
      <c r="V13" s="13"/>
      <c r="W13" s="12">
        <f t="shared" si="4"/>
        <v>3167714.8414703654</v>
      </c>
      <c r="X13" s="13"/>
      <c r="Y13" s="15">
        <v>69702</v>
      </c>
      <c r="Z13" s="15">
        <v>94130</v>
      </c>
      <c r="AA13" s="13"/>
      <c r="AB13" s="12">
        <f t="shared" si="5"/>
        <v>3331546.8414703654</v>
      </c>
      <c r="AC13" s="13"/>
      <c r="AD13" s="16">
        <v>11208</v>
      </c>
      <c r="AE13" s="16">
        <v>49989.22</v>
      </c>
      <c r="AF13" s="16">
        <v>214730.48</v>
      </c>
      <c r="AG13" s="38">
        <f t="shared" si="6"/>
        <v>275927.7</v>
      </c>
      <c r="AH13" s="13"/>
      <c r="AI13" s="14">
        <f t="shared" si="7"/>
        <v>3607474.5414703656</v>
      </c>
      <c r="AK13" s="89">
        <v>3431.37</v>
      </c>
    </row>
    <row r="14" spans="1:37" x14ac:dyDescent="0.25">
      <c r="A14" s="11" t="s">
        <v>19</v>
      </c>
      <c r="B14" s="13"/>
      <c r="C14" s="15">
        <v>6647510.8600000003</v>
      </c>
      <c r="D14" s="15"/>
      <c r="E14" s="12">
        <f t="shared" si="0"/>
        <v>6647510.8600000003</v>
      </c>
      <c r="F14" s="13"/>
      <c r="G14" s="16">
        <v>729776.82</v>
      </c>
      <c r="H14" s="16">
        <v>276748.90600065311</v>
      </c>
      <c r="I14" s="16">
        <v>273725.38</v>
      </c>
      <c r="J14" s="38">
        <f t="shared" si="1"/>
        <v>1280251.106000653</v>
      </c>
      <c r="K14" s="13"/>
      <c r="L14" s="16">
        <v>24418</v>
      </c>
      <c r="M14" s="16">
        <v>42408.68</v>
      </c>
      <c r="N14" s="38">
        <f t="shared" si="2"/>
        <v>66826.679999999993</v>
      </c>
      <c r="O14" s="13"/>
      <c r="P14" s="16">
        <f>'Workload Allocation '!AB13</f>
        <v>0</v>
      </c>
      <c r="Q14" s="16">
        <f>'Workload Allocation '!AD13</f>
        <v>490.59303061681453</v>
      </c>
      <c r="R14" s="16"/>
      <c r="S14" s="16">
        <v>0</v>
      </c>
      <c r="T14" s="16">
        <v>0</v>
      </c>
      <c r="U14" s="38">
        <f t="shared" si="3"/>
        <v>490.59303061681453</v>
      </c>
      <c r="V14" s="13"/>
      <c r="W14" s="12">
        <f t="shared" si="4"/>
        <v>7995079.2390312701</v>
      </c>
      <c r="X14" s="13"/>
      <c r="Y14" s="15">
        <v>186535</v>
      </c>
      <c r="Z14" s="15">
        <v>213120</v>
      </c>
      <c r="AA14" s="13"/>
      <c r="AB14" s="12">
        <f t="shared" si="5"/>
        <v>8394734.2390312701</v>
      </c>
      <c r="AC14" s="13"/>
      <c r="AD14" s="16">
        <v>54374</v>
      </c>
      <c r="AE14" s="16">
        <v>145931.18</v>
      </c>
      <c r="AF14" s="16">
        <v>544523.96</v>
      </c>
      <c r="AG14" s="38">
        <f t="shared" si="6"/>
        <v>744829.1399999999</v>
      </c>
      <c r="AH14" s="13"/>
      <c r="AI14" s="14">
        <f t="shared" si="7"/>
        <v>9139563.3790312707</v>
      </c>
      <c r="AK14" s="89">
        <v>23411.57</v>
      </c>
    </row>
    <row r="15" spans="1:37" x14ac:dyDescent="0.25">
      <c r="A15" s="11" t="s">
        <v>20</v>
      </c>
      <c r="B15" s="13"/>
      <c r="C15" s="15">
        <v>45148953.299999997</v>
      </c>
      <c r="D15" s="15"/>
      <c r="E15" s="12">
        <f t="shared" si="0"/>
        <v>45148953.299999997</v>
      </c>
      <c r="F15" s="13"/>
      <c r="G15" s="16">
        <v>4665023.7300000004</v>
      </c>
      <c r="H15" s="16">
        <v>1912140.8272208967</v>
      </c>
      <c r="I15" s="16">
        <v>-1018188.92</v>
      </c>
      <c r="J15" s="38">
        <f t="shared" si="1"/>
        <v>5558975.6372208968</v>
      </c>
      <c r="K15" s="13"/>
      <c r="L15" s="16">
        <v>75930</v>
      </c>
      <c r="M15" s="16">
        <v>317532.33</v>
      </c>
      <c r="N15" s="38">
        <f t="shared" si="2"/>
        <v>393462.33</v>
      </c>
      <c r="O15" s="13"/>
      <c r="P15" s="16">
        <f>'Workload Allocation '!AB14</f>
        <v>0</v>
      </c>
      <c r="Q15" s="16">
        <f>'Workload Allocation '!AD14</f>
        <v>3219.80819220066</v>
      </c>
      <c r="R15" s="16"/>
      <c r="S15" s="16">
        <v>0</v>
      </c>
      <c r="T15" s="16">
        <v>0</v>
      </c>
      <c r="U15" s="38">
        <f t="shared" si="3"/>
        <v>3219.80819220066</v>
      </c>
      <c r="V15" s="13"/>
      <c r="W15" s="12">
        <f t="shared" si="4"/>
        <v>51104611.075413093</v>
      </c>
      <c r="X15" s="13"/>
      <c r="Y15" s="15">
        <v>1211523</v>
      </c>
      <c r="Z15" s="15">
        <v>3340363</v>
      </c>
      <c r="AA15" s="13"/>
      <c r="AB15" s="12">
        <f t="shared" si="5"/>
        <v>55656497.075413093</v>
      </c>
      <c r="AC15" s="13"/>
      <c r="AD15" s="16">
        <v>181080</v>
      </c>
      <c r="AE15" s="16">
        <v>629073.06000000006</v>
      </c>
      <c r="AF15" s="16">
        <v>3501135.1</v>
      </c>
      <c r="AG15" s="38">
        <f t="shared" si="6"/>
        <v>4311288.16</v>
      </c>
      <c r="AH15" s="13"/>
      <c r="AI15" s="14">
        <f t="shared" si="7"/>
        <v>59967785.235413089</v>
      </c>
      <c r="AK15" s="89">
        <v>125997.46</v>
      </c>
    </row>
    <row r="16" spans="1:37" x14ac:dyDescent="0.25">
      <c r="A16" s="11" t="s">
        <v>21</v>
      </c>
      <c r="B16" s="13"/>
      <c r="C16" s="15">
        <v>2149511.35</v>
      </c>
      <c r="D16" s="15"/>
      <c r="E16" s="12">
        <f t="shared" si="0"/>
        <v>2149511.35</v>
      </c>
      <c r="F16" s="13"/>
      <c r="G16" s="16">
        <v>174415.14</v>
      </c>
      <c r="H16" s="16">
        <v>91982.217904941426</v>
      </c>
      <c r="I16" s="16">
        <v>47625.2</v>
      </c>
      <c r="J16" s="38">
        <f t="shared" si="1"/>
        <v>314022.55790494144</v>
      </c>
      <c r="K16" s="13"/>
      <c r="L16" s="16">
        <v>1230</v>
      </c>
      <c r="M16" s="16">
        <v>8950.58</v>
      </c>
      <c r="N16" s="38">
        <f t="shared" si="2"/>
        <v>10180.58</v>
      </c>
      <c r="O16" s="13"/>
      <c r="P16" s="16">
        <f>'Workload Allocation '!AB15</f>
        <v>0</v>
      </c>
      <c r="Q16" s="16">
        <f>'Workload Allocation '!AD15</f>
        <v>153.72626497856785</v>
      </c>
      <c r="R16" s="16"/>
      <c r="S16" s="16">
        <v>0</v>
      </c>
      <c r="T16" s="16">
        <v>0</v>
      </c>
      <c r="U16" s="38">
        <f t="shared" si="3"/>
        <v>153.72626497856785</v>
      </c>
      <c r="V16" s="13"/>
      <c r="W16" s="12">
        <f t="shared" si="4"/>
        <v>2473868.2141699204</v>
      </c>
      <c r="X16" s="13"/>
      <c r="Y16" s="15">
        <v>52813</v>
      </c>
      <c r="Z16" s="15">
        <v>54665</v>
      </c>
      <c r="AA16" s="13"/>
      <c r="AB16" s="12">
        <f t="shared" si="5"/>
        <v>2581346.2141699204</v>
      </c>
      <c r="AC16" s="13"/>
      <c r="AD16" s="16">
        <v>19264</v>
      </c>
      <c r="AE16" s="16">
        <v>51044.76</v>
      </c>
      <c r="AF16" s="16">
        <v>155006.74</v>
      </c>
      <c r="AG16" s="38">
        <f t="shared" si="6"/>
        <v>225315.5</v>
      </c>
      <c r="AH16" s="13"/>
      <c r="AI16" s="14">
        <f t="shared" si="7"/>
        <v>2806661.7141699204</v>
      </c>
      <c r="AK16" s="89">
        <v>3634.66</v>
      </c>
    </row>
    <row r="17" spans="1:37" x14ac:dyDescent="0.25">
      <c r="A17" s="11" t="s">
        <v>22</v>
      </c>
      <c r="B17" s="13"/>
      <c r="C17" s="15">
        <v>6118068.6399999997</v>
      </c>
      <c r="D17" s="15"/>
      <c r="E17" s="12">
        <f t="shared" si="0"/>
        <v>6118068.6399999997</v>
      </c>
      <c r="F17" s="13"/>
      <c r="G17" s="16">
        <v>591008.56000000006</v>
      </c>
      <c r="H17" s="16">
        <v>253200.93747328949</v>
      </c>
      <c r="I17" s="16">
        <v>95806.86</v>
      </c>
      <c r="J17" s="38">
        <f t="shared" si="1"/>
        <v>940016.35747328948</v>
      </c>
      <c r="K17" s="13"/>
      <c r="L17" s="16">
        <v>12250</v>
      </c>
      <c r="M17" s="16">
        <v>33245</v>
      </c>
      <c r="N17" s="38">
        <f t="shared" si="2"/>
        <v>45495</v>
      </c>
      <c r="O17" s="13"/>
      <c r="P17" s="16">
        <f>'Workload Allocation '!AB16</f>
        <v>0</v>
      </c>
      <c r="Q17" s="16">
        <f>'Workload Allocation '!AD16</f>
        <v>435.52597896239104</v>
      </c>
      <c r="R17" s="16"/>
      <c r="S17" s="16">
        <v>0</v>
      </c>
      <c r="T17" s="16">
        <v>0</v>
      </c>
      <c r="U17" s="38">
        <f t="shared" si="3"/>
        <v>435.52597896239104</v>
      </c>
      <c r="V17" s="13"/>
      <c r="W17" s="12">
        <f t="shared" si="4"/>
        <v>7104015.5234522512</v>
      </c>
      <c r="X17" s="13"/>
      <c r="Y17" s="15">
        <v>172432</v>
      </c>
      <c r="Z17" s="15">
        <v>73084</v>
      </c>
      <c r="AA17" s="13"/>
      <c r="AB17" s="12">
        <f t="shared" si="5"/>
        <v>7349531.5234522512</v>
      </c>
      <c r="AC17" s="13"/>
      <c r="AD17" s="16">
        <v>48160</v>
      </c>
      <c r="AE17" s="16">
        <v>112977.42</v>
      </c>
      <c r="AF17" s="16">
        <v>670551.80000000005</v>
      </c>
      <c r="AG17" s="38">
        <f t="shared" si="6"/>
        <v>831689.22</v>
      </c>
      <c r="AH17" s="13"/>
      <c r="AI17" s="14">
        <f t="shared" si="7"/>
        <v>8181220.743452251</v>
      </c>
      <c r="AK17" s="89">
        <v>17325.47</v>
      </c>
    </row>
    <row r="18" spans="1:37" x14ac:dyDescent="0.25">
      <c r="A18" s="11" t="s">
        <v>23</v>
      </c>
      <c r="B18" s="13"/>
      <c r="C18" s="15">
        <v>8433697.7599999998</v>
      </c>
      <c r="D18" s="15"/>
      <c r="E18" s="12">
        <f t="shared" si="0"/>
        <v>8433697.7599999998</v>
      </c>
      <c r="F18" s="13"/>
      <c r="G18" s="16">
        <v>781315.47</v>
      </c>
      <c r="H18" s="16">
        <v>339257.67119316815</v>
      </c>
      <c r="I18" s="16">
        <v>93424.51</v>
      </c>
      <c r="J18" s="38">
        <f t="shared" si="1"/>
        <v>1213997.6511931682</v>
      </c>
      <c r="K18" s="13"/>
      <c r="L18" s="16">
        <v>25465</v>
      </c>
      <c r="M18" s="16">
        <v>21950.22</v>
      </c>
      <c r="N18" s="38">
        <f t="shared" si="2"/>
        <v>47415.22</v>
      </c>
      <c r="O18" s="13"/>
      <c r="P18" s="16">
        <f>'Workload Allocation '!AB17</f>
        <v>0</v>
      </c>
      <c r="Q18" s="16">
        <f>'Workload Allocation '!AD17</f>
        <v>577.02578081913191</v>
      </c>
      <c r="R18" s="16"/>
      <c r="S18" s="16">
        <v>0</v>
      </c>
      <c r="T18" s="16">
        <v>0</v>
      </c>
      <c r="U18" s="38">
        <f t="shared" si="3"/>
        <v>577.02578081913191</v>
      </c>
      <c r="V18" s="13"/>
      <c r="W18" s="12">
        <f t="shared" si="4"/>
        <v>9695687.6569739878</v>
      </c>
      <c r="X18" s="13"/>
      <c r="Y18" s="15">
        <v>237510</v>
      </c>
      <c r="Z18" s="15">
        <v>125539</v>
      </c>
      <c r="AA18" s="13"/>
      <c r="AB18" s="12">
        <f t="shared" si="5"/>
        <v>10058736.656973988</v>
      </c>
      <c r="AC18" s="13"/>
      <c r="AD18" s="16">
        <v>67678</v>
      </c>
      <c r="AE18" s="16">
        <v>145188.13</v>
      </c>
      <c r="AF18" s="16">
        <v>629417.03</v>
      </c>
      <c r="AG18" s="38">
        <f t="shared" si="6"/>
        <v>842283.16</v>
      </c>
      <c r="AH18" s="13"/>
      <c r="AI18" s="14">
        <f t="shared" si="7"/>
        <v>10901019.816973988</v>
      </c>
      <c r="AK18" s="89">
        <v>23825.5</v>
      </c>
    </row>
    <row r="19" spans="1:37" x14ac:dyDescent="0.25">
      <c r="A19" s="11" t="s">
        <v>24</v>
      </c>
      <c r="B19" s="13"/>
      <c r="C19" s="15">
        <v>1999969.52</v>
      </c>
      <c r="D19" s="15"/>
      <c r="E19" s="12">
        <f t="shared" si="0"/>
        <v>1999969.52</v>
      </c>
      <c r="F19" s="13"/>
      <c r="G19" s="16">
        <v>141160.97</v>
      </c>
      <c r="H19" s="16">
        <v>77015.859473953722</v>
      </c>
      <c r="I19" s="16">
        <v>40315.33</v>
      </c>
      <c r="J19" s="38">
        <f t="shared" si="1"/>
        <v>258492.15947395371</v>
      </c>
      <c r="K19" s="13"/>
      <c r="L19" s="16">
        <v>1395</v>
      </c>
      <c r="M19" s="16">
        <v>6180.16</v>
      </c>
      <c r="N19" s="38">
        <f t="shared" si="2"/>
        <v>7575.16</v>
      </c>
      <c r="O19" s="13"/>
      <c r="P19" s="16">
        <f>'Workload Allocation '!AB18</f>
        <v>0</v>
      </c>
      <c r="Q19" s="16">
        <f>'Workload Allocation '!AD18</f>
        <v>128.89834978124546</v>
      </c>
      <c r="R19" s="16"/>
      <c r="S19" s="16">
        <v>0</v>
      </c>
      <c r="T19" s="16">
        <v>0</v>
      </c>
      <c r="U19" s="38">
        <f t="shared" si="3"/>
        <v>128.89834978124546</v>
      </c>
      <c r="V19" s="13"/>
      <c r="W19" s="12">
        <f t="shared" si="4"/>
        <v>2266165.737823735</v>
      </c>
      <c r="X19" s="13"/>
      <c r="Y19" s="15">
        <v>57003</v>
      </c>
      <c r="Z19" s="15">
        <v>75586</v>
      </c>
      <c r="AA19" s="13"/>
      <c r="AB19" s="12">
        <f t="shared" si="5"/>
        <v>2398754.737823735</v>
      </c>
      <c r="AC19" s="13"/>
      <c r="AD19" s="16">
        <v>30402</v>
      </c>
      <c r="AE19" s="16">
        <v>44882.12</v>
      </c>
      <c r="AF19" s="16">
        <v>41561.71</v>
      </c>
      <c r="AG19" s="38">
        <f t="shared" si="6"/>
        <v>116845.82999999999</v>
      </c>
      <c r="AH19" s="13"/>
      <c r="AI19" s="14">
        <f t="shared" si="7"/>
        <v>2515600.5678237351</v>
      </c>
      <c r="AK19" s="89">
        <v>2355.4299999999998</v>
      </c>
    </row>
    <row r="20" spans="1:37" x14ac:dyDescent="0.25">
      <c r="A20" s="11" t="s">
        <v>25</v>
      </c>
      <c r="B20" s="13"/>
      <c r="C20" s="15">
        <v>46294563.890000001</v>
      </c>
      <c r="D20" s="15"/>
      <c r="E20" s="12">
        <f t="shared" si="0"/>
        <v>46294563.890000001</v>
      </c>
      <c r="F20" s="13"/>
      <c r="G20" s="16">
        <v>5461188.2300000004</v>
      </c>
      <c r="H20" s="16">
        <v>2051783.2253194659</v>
      </c>
      <c r="I20" s="16">
        <v>258778.98</v>
      </c>
      <c r="J20" s="38">
        <f t="shared" si="1"/>
        <v>7771750.4353194665</v>
      </c>
      <c r="K20" s="13"/>
      <c r="L20" s="16">
        <v>38700</v>
      </c>
      <c r="M20" s="16">
        <v>334794.15000000002</v>
      </c>
      <c r="N20" s="38">
        <f t="shared" si="2"/>
        <v>373494.15</v>
      </c>
      <c r="O20" s="13"/>
      <c r="P20" s="16">
        <f>'Workload Allocation '!AB19</f>
        <v>0</v>
      </c>
      <c r="Q20" s="16">
        <f>'Workload Allocation '!AD19</f>
        <v>3454.0613436978874</v>
      </c>
      <c r="R20" s="16"/>
      <c r="S20" s="16">
        <v>0</v>
      </c>
      <c r="T20" s="16">
        <v>0</v>
      </c>
      <c r="U20" s="38">
        <f t="shared" si="3"/>
        <v>3454.0613436978874</v>
      </c>
      <c r="V20" s="13"/>
      <c r="W20" s="12">
        <f t="shared" si="4"/>
        <v>54443262.536663167</v>
      </c>
      <c r="X20" s="13"/>
      <c r="Y20" s="15">
        <v>1122339</v>
      </c>
      <c r="Z20" s="15">
        <v>3544268</v>
      </c>
      <c r="AA20" s="13"/>
      <c r="AB20" s="12">
        <f t="shared" si="5"/>
        <v>59109869.536663167</v>
      </c>
      <c r="AC20" s="13"/>
      <c r="AD20" s="16">
        <v>277328</v>
      </c>
      <c r="AE20" s="16">
        <v>568760.19999999995</v>
      </c>
      <c r="AF20" s="16">
        <v>2601013.16</v>
      </c>
      <c r="AG20" s="38">
        <f t="shared" si="6"/>
        <v>3447101.3600000003</v>
      </c>
      <c r="AH20" s="13"/>
      <c r="AI20" s="14">
        <f t="shared" si="7"/>
        <v>62556970.896663167</v>
      </c>
      <c r="AK20" s="89">
        <v>113237.62</v>
      </c>
    </row>
    <row r="21" spans="1:37" x14ac:dyDescent="0.25">
      <c r="A21" s="11" t="s">
        <v>26</v>
      </c>
      <c r="B21" s="13"/>
      <c r="C21" s="15">
        <v>7272323.8799999999</v>
      </c>
      <c r="D21" s="15"/>
      <c r="E21" s="12">
        <f t="shared" si="0"/>
        <v>7272323.8799999999</v>
      </c>
      <c r="F21" s="13"/>
      <c r="G21" s="16">
        <v>816738.38</v>
      </c>
      <c r="H21" s="16">
        <v>310068.26359160081</v>
      </c>
      <c r="I21" s="16">
        <v>69237.179999999993</v>
      </c>
      <c r="J21" s="38">
        <f t="shared" si="1"/>
        <v>1196043.8235916009</v>
      </c>
      <c r="K21" s="13"/>
      <c r="L21" s="16">
        <v>5935</v>
      </c>
      <c r="M21" s="16">
        <v>64145.79</v>
      </c>
      <c r="N21" s="38">
        <f t="shared" si="2"/>
        <v>70080.790000000008</v>
      </c>
      <c r="O21" s="13"/>
      <c r="P21" s="16">
        <f>'Workload Allocation '!AB20</f>
        <v>0</v>
      </c>
      <c r="Q21" s="16">
        <f>'Workload Allocation '!AD20</f>
        <v>527.92815568500805</v>
      </c>
      <c r="R21" s="16"/>
      <c r="S21" s="16">
        <v>0</v>
      </c>
      <c r="T21" s="16">
        <v>0</v>
      </c>
      <c r="U21" s="38">
        <f t="shared" si="3"/>
        <v>527.92815568500805</v>
      </c>
      <c r="V21" s="13"/>
      <c r="W21" s="12">
        <f t="shared" si="4"/>
        <v>8538976.421747284</v>
      </c>
      <c r="X21" s="13"/>
      <c r="Y21" s="15">
        <v>185312</v>
      </c>
      <c r="Z21" s="15">
        <v>45118</v>
      </c>
      <c r="AA21" s="13"/>
      <c r="AB21" s="12">
        <f t="shared" si="5"/>
        <v>8769406.421747284</v>
      </c>
      <c r="AC21" s="13"/>
      <c r="AD21" s="16">
        <v>57026</v>
      </c>
      <c r="AE21" s="16">
        <v>123584.14</v>
      </c>
      <c r="AF21" s="16">
        <v>653937.13</v>
      </c>
      <c r="AG21" s="38">
        <f t="shared" si="6"/>
        <v>834547.27</v>
      </c>
      <c r="AH21" s="13"/>
      <c r="AI21" s="14">
        <f t="shared" si="7"/>
        <v>9603953.6917472836</v>
      </c>
      <c r="AK21" s="89">
        <v>18917.43</v>
      </c>
    </row>
    <row r="22" spans="1:37" x14ac:dyDescent="0.25">
      <c r="A22" s="11" t="s">
        <v>27</v>
      </c>
      <c r="B22" s="13"/>
      <c r="C22" s="15">
        <v>3831911.69</v>
      </c>
      <c r="D22" s="15"/>
      <c r="E22" s="12">
        <f t="shared" si="0"/>
        <v>3831911.69</v>
      </c>
      <c r="F22" s="13"/>
      <c r="G22" s="16">
        <v>308101.7</v>
      </c>
      <c r="H22" s="16">
        <v>141055.39447271859</v>
      </c>
      <c r="I22" s="16">
        <v>36464.07</v>
      </c>
      <c r="J22" s="38">
        <f t="shared" si="1"/>
        <v>485621.16447271861</v>
      </c>
      <c r="K22" s="13"/>
      <c r="L22" s="16">
        <v>0</v>
      </c>
      <c r="M22" s="16">
        <v>13212.75</v>
      </c>
      <c r="N22" s="38">
        <f t="shared" si="2"/>
        <v>13212.75</v>
      </c>
      <c r="O22" s="13"/>
      <c r="P22" s="16">
        <f>'Workload Allocation '!AB21</f>
        <v>0</v>
      </c>
      <c r="Q22" s="16">
        <f>'Workload Allocation '!AD21</f>
        <v>235.74858204361843</v>
      </c>
      <c r="R22" s="16"/>
      <c r="S22" s="16">
        <v>0</v>
      </c>
      <c r="T22" s="16">
        <v>0</v>
      </c>
      <c r="U22" s="38">
        <f t="shared" si="3"/>
        <v>235.74858204361843</v>
      </c>
      <c r="V22" s="13"/>
      <c r="W22" s="12">
        <f t="shared" si="4"/>
        <v>4330981.3530547619</v>
      </c>
      <c r="X22" s="13"/>
      <c r="Y22" s="15">
        <v>93356</v>
      </c>
      <c r="Z22" s="15">
        <v>9123</v>
      </c>
      <c r="AA22" s="13"/>
      <c r="AB22" s="12">
        <f t="shared" si="5"/>
        <v>4433460.3530547619</v>
      </c>
      <c r="AC22" s="13"/>
      <c r="AD22" s="16">
        <v>20328</v>
      </c>
      <c r="AE22" s="16">
        <v>71902.570000000007</v>
      </c>
      <c r="AF22" s="16">
        <v>280182.73</v>
      </c>
      <c r="AG22" s="38">
        <f t="shared" si="6"/>
        <v>372413.3</v>
      </c>
      <c r="AH22" s="13"/>
      <c r="AI22" s="14">
        <f t="shared" si="7"/>
        <v>4805873.6530547617</v>
      </c>
      <c r="AK22" s="89">
        <v>8215.9699999999993</v>
      </c>
    </row>
    <row r="23" spans="1:37" x14ac:dyDescent="0.25">
      <c r="A23" s="11" t="s">
        <v>28</v>
      </c>
      <c r="B23" s="13"/>
      <c r="C23" s="15">
        <v>2197981.7200000002</v>
      </c>
      <c r="D23" s="15"/>
      <c r="E23" s="12">
        <f t="shared" si="0"/>
        <v>2197981.7200000002</v>
      </c>
      <c r="F23" s="13"/>
      <c r="G23" s="16">
        <v>145342.9</v>
      </c>
      <c r="H23" s="16">
        <v>85747.056038025956</v>
      </c>
      <c r="I23" s="16">
        <v>4132.21</v>
      </c>
      <c r="J23" s="38">
        <f t="shared" si="1"/>
        <v>235222.16603802596</v>
      </c>
      <c r="K23" s="13"/>
      <c r="L23" s="16">
        <v>4241.24</v>
      </c>
      <c r="M23" s="16">
        <v>5967.05</v>
      </c>
      <c r="N23" s="38">
        <f t="shared" si="2"/>
        <v>10208.290000000001</v>
      </c>
      <c r="O23" s="13"/>
      <c r="P23" s="16">
        <f>'Workload Allocation '!AB22</f>
        <v>0</v>
      </c>
      <c r="Q23" s="16">
        <f>'Workload Allocation '!AD22</f>
        <v>140.42782029925505</v>
      </c>
      <c r="R23" s="16"/>
      <c r="S23" s="16">
        <v>0</v>
      </c>
      <c r="T23" s="16">
        <v>0</v>
      </c>
      <c r="U23" s="38">
        <f t="shared" si="3"/>
        <v>140.42782029925505</v>
      </c>
      <c r="V23" s="13"/>
      <c r="W23" s="12">
        <f t="shared" si="4"/>
        <v>2443552.6038583256</v>
      </c>
      <c r="X23" s="13"/>
      <c r="Y23" s="15">
        <v>65929</v>
      </c>
      <c r="Z23" s="15">
        <v>7839</v>
      </c>
      <c r="AA23" s="13"/>
      <c r="AB23" s="12">
        <f t="shared" si="5"/>
        <v>2517320.6038583256</v>
      </c>
      <c r="AC23" s="13"/>
      <c r="AD23" s="16">
        <v>20156</v>
      </c>
      <c r="AE23" s="16">
        <v>51545.59</v>
      </c>
      <c r="AF23" s="16">
        <v>127215.6</v>
      </c>
      <c r="AG23" s="38">
        <f t="shared" si="6"/>
        <v>198917.19</v>
      </c>
      <c r="AH23" s="13"/>
      <c r="AI23" s="14">
        <f t="shared" si="7"/>
        <v>2716237.7938583256</v>
      </c>
      <c r="AK23" s="89">
        <v>3911.33</v>
      </c>
    </row>
    <row r="24" spans="1:37" x14ac:dyDescent="0.25">
      <c r="A24" s="11" t="s">
        <v>29</v>
      </c>
      <c r="B24" s="13"/>
      <c r="C24" s="15">
        <v>510607309.11000001</v>
      </c>
      <c r="D24" s="15">
        <v>-187368</v>
      </c>
      <c r="E24" s="12">
        <f t="shared" si="0"/>
        <v>510419941.11000001</v>
      </c>
      <c r="F24" s="13"/>
      <c r="G24" s="16">
        <v>43390939.729999997</v>
      </c>
      <c r="H24" s="16">
        <v>19865278.430300083</v>
      </c>
      <c r="I24" s="16">
        <v>13253699.470000001</v>
      </c>
      <c r="J24" s="38">
        <f t="shared" si="1"/>
        <v>76509917.630300075</v>
      </c>
      <c r="K24" s="13"/>
      <c r="L24" s="16">
        <v>0</v>
      </c>
      <c r="M24" s="16">
        <v>3169356.24</v>
      </c>
      <c r="N24" s="38">
        <f t="shared" si="2"/>
        <v>3169356.24</v>
      </c>
      <c r="O24" s="13"/>
      <c r="P24" s="16">
        <f>'Workload Allocation '!AB23</f>
        <v>0</v>
      </c>
      <c r="Q24" s="16">
        <f>'Workload Allocation '!AD23</f>
        <v>33768.158902529685</v>
      </c>
      <c r="R24" s="16">
        <f>'Workload Allocation '!R23</f>
        <v>-43825</v>
      </c>
      <c r="S24" s="16">
        <v>0</v>
      </c>
      <c r="T24" s="16">
        <v>0</v>
      </c>
      <c r="U24" s="38">
        <f t="shared" si="3"/>
        <v>-10056.841097470315</v>
      </c>
      <c r="V24" s="13"/>
      <c r="W24" s="12">
        <f t="shared" si="4"/>
        <v>590089158.13920259</v>
      </c>
      <c r="X24" s="13"/>
      <c r="Y24" s="15">
        <v>14700731</v>
      </c>
      <c r="Z24" s="15">
        <v>18887968</v>
      </c>
      <c r="AA24" s="13"/>
      <c r="AB24" s="12">
        <f t="shared" si="5"/>
        <v>623677857.13920259</v>
      </c>
      <c r="AC24" s="13"/>
      <c r="AD24" s="16">
        <v>3144530</v>
      </c>
      <c r="AE24" s="16">
        <v>6028083.4100000001</v>
      </c>
      <c r="AF24" s="16">
        <v>77534030.319999993</v>
      </c>
      <c r="AG24" s="38">
        <f t="shared" si="6"/>
        <v>86706643.729999989</v>
      </c>
      <c r="AH24" s="13"/>
      <c r="AI24" s="14">
        <f t="shared" si="7"/>
        <v>710384500.86920261</v>
      </c>
      <c r="AK24" s="89">
        <v>1295589.8</v>
      </c>
    </row>
    <row r="25" spans="1:37" x14ac:dyDescent="0.25">
      <c r="A25" s="11" t="s">
        <v>30</v>
      </c>
      <c r="B25" s="13"/>
      <c r="C25" s="15">
        <v>7449985.3399999999</v>
      </c>
      <c r="D25" s="15"/>
      <c r="E25" s="12">
        <f t="shared" si="0"/>
        <v>7449985.3399999999</v>
      </c>
      <c r="F25" s="13"/>
      <c r="G25" s="16">
        <v>678180.88</v>
      </c>
      <c r="H25" s="16">
        <v>310485.36191504373</v>
      </c>
      <c r="I25" s="16">
        <v>125152.9</v>
      </c>
      <c r="J25" s="38">
        <f t="shared" si="1"/>
        <v>1113819.1419150436</v>
      </c>
      <c r="K25" s="13"/>
      <c r="L25" s="16">
        <v>0</v>
      </c>
      <c r="M25" s="16">
        <v>40064.480000000003</v>
      </c>
      <c r="N25" s="38">
        <f t="shared" si="2"/>
        <v>40064.480000000003</v>
      </c>
      <c r="O25" s="13"/>
      <c r="P25" s="16">
        <f>'Workload Allocation '!AB24</f>
        <v>0</v>
      </c>
      <c r="Q25" s="16">
        <f>'Workload Allocation '!AD24</f>
        <v>523.18345177950289</v>
      </c>
      <c r="R25" s="16"/>
      <c r="S25" s="16">
        <v>0</v>
      </c>
      <c r="T25" s="16">
        <v>0</v>
      </c>
      <c r="U25" s="38">
        <f t="shared" si="3"/>
        <v>523.18345177950289</v>
      </c>
      <c r="V25" s="13"/>
      <c r="W25" s="12">
        <f t="shared" si="4"/>
        <v>8604392.1453668233</v>
      </c>
      <c r="X25" s="13"/>
      <c r="Y25" s="15">
        <v>200598</v>
      </c>
      <c r="Z25" s="15">
        <v>384825</v>
      </c>
      <c r="AA25" s="13"/>
      <c r="AB25" s="12">
        <f t="shared" si="5"/>
        <v>9189815.1453668233</v>
      </c>
      <c r="AC25" s="13"/>
      <c r="AD25" s="16">
        <v>52502</v>
      </c>
      <c r="AE25" s="16">
        <v>127018.74</v>
      </c>
      <c r="AF25" s="16">
        <v>604943.18999999994</v>
      </c>
      <c r="AG25" s="38">
        <f t="shared" si="6"/>
        <v>784463.92999999993</v>
      </c>
      <c r="AH25" s="13"/>
      <c r="AI25" s="14">
        <f t="shared" si="7"/>
        <v>9974279.075366823</v>
      </c>
      <c r="AK25" s="89">
        <v>19797.28</v>
      </c>
    </row>
    <row r="26" spans="1:37" x14ac:dyDescent="0.25">
      <c r="A26" s="11" t="s">
        <v>31</v>
      </c>
      <c r="B26" s="13"/>
      <c r="C26" s="15">
        <v>10095679.029999999</v>
      </c>
      <c r="D26" s="15"/>
      <c r="E26" s="12">
        <f t="shared" si="0"/>
        <v>10095679.029999999</v>
      </c>
      <c r="F26" s="13"/>
      <c r="G26" s="16">
        <v>1104973.52</v>
      </c>
      <c r="H26" s="16">
        <v>468848.14056792518</v>
      </c>
      <c r="I26" s="16">
        <v>94481.14</v>
      </c>
      <c r="J26" s="38">
        <f t="shared" si="1"/>
        <v>1668302.8005679252</v>
      </c>
      <c r="K26" s="13"/>
      <c r="L26" s="16">
        <v>42540</v>
      </c>
      <c r="M26" s="16">
        <v>23228.880000000001</v>
      </c>
      <c r="N26" s="38">
        <f t="shared" si="2"/>
        <v>65768.88</v>
      </c>
      <c r="O26" s="13"/>
      <c r="P26" s="16">
        <f>'Workload Allocation '!AB25</f>
        <v>0</v>
      </c>
      <c r="Q26" s="16">
        <f>'Workload Allocation '!AD25</f>
        <v>769.17117924855575</v>
      </c>
      <c r="R26" s="16"/>
      <c r="S26" s="16">
        <v>0</v>
      </c>
      <c r="T26" s="16">
        <v>0</v>
      </c>
      <c r="U26" s="38">
        <f t="shared" si="3"/>
        <v>769.17117924855575</v>
      </c>
      <c r="V26" s="13"/>
      <c r="W26" s="12">
        <f t="shared" si="4"/>
        <v>11830519.881747173</v>
      </c>
      <c r="X26" s="13"/>
      <c r="Y26" s="15">
        <v>337855</v>
      </c>
      <c r="Z26" s="15">
        <v>644511</v>
      </c>
      <c r="AA26" s="13"/>
      <c r="AB26" s="12">
        <f t="shared" si="5"/>
        <v>12812885.881747173</v>
      </c>
      <c r="AC26" s="13"/>
      <c r="AD26" s="16">
        <v>114766</v>
      </c>
      <c r="AE26" s="16">
        <v>187723.71</v>
      </c>
      <c r="AF26" s="16">
        <v>288497.36</v>
      </c>
      <c r="AG26" s="38">
        <f t="shared" si="6"/>
        <v>590987.06999999995</v>
      </c>
      <c r="AH26" s="13"/>
      <c r="AI26" s="14">
        <f t="shared" si="7"/>
        <v>13403872.951747173</v>
      </c>
      <c r="AK26" s="89">
        <v>33347.660000000003</v>
      </c>
    </row>
    <row r="27" spans="1:37" x14ac:dyDescent="0.25">
      <c r="A27" s="11" t="s">
        <v>32</v>
      </c>
      <c r="B27" s="13"/>
      <c r="C27" s="15">
        <v>1361805.94</v>
      </c>
      <c r="D27" s="15"/>
      <c r="E27" s="12">
        <f t="shared" si="0"/>
        <v>1361805.94</v>
      </c>
      <c r="F27" s="13"/>
      <c r="G27" s="16">
        <v>106723.44</v>
      </c>
      <c r="H27" s="16">
        <v>56283.29322869685</v>
      </c>
      <c r="I27" s="16">
        <v>2782.11</v>
      </c>
      <c r="J27" s="38">
        <f t="shared" si="1"/>
        <v>165788.84322869685</v>
      </c>
      <c r="K27" s="13"/>
      <c r="L27" s="16">
        <v>0</v>
      </c>
      <c r="M27" s="16">
        <v>3835.96</v>
      </c>
      <c r="N27" s="38">
        <f t="shared" si="2"/>
        <v>3835.96</v>
      </c>
      <c r="O27" s="13"/>
      <c r="P27" s="16">
        <f>'Workload Allocation '!AB26</f>
        <v>0</v>
      </c>
      <c r="Q27" s="16">
        <f>'Workload Allocation '!AD26</f>
        <v>90.176718748308872</v>
      </c>
      <c r="R27" s="16"/>
      <c r="S27" s="16">
        <v>0</v>
      </c>
      <c r="T27" s="16">
        <v>0</v>
      </c>
      <c r="U27" s="38">
        <f t="shared" si="3"/>
        <v>90.176718748308872</v>
      </c>
      <c r="V27" s="13"/>
      <c r="W27" s="12">
        <f t="shared" si="4"/>
        <v>1531520.9199474452</v>
      </c>
      <c r="X27" s="13"/>
      <c r="Y27" s="15">
        <v>33001</v>
      </c>
      <c r="Z27" s="15">
        <v>22301</v>
      </c>
      <c r="AA27" s="13"/>
      <c r="AB27" s="12">
        <f t="shared" si="5"/>
        <v>1586822.9199474452</v>
      </c>
      <c r="AC27" s="13"/>
      <c r="AD27" s="16">
        <v>3904</v>
      </c>
      <c r="AE27" s="16">
        <v>44591.3</v>
      </c>
      <c r="AF27" s="16">
        <v>56453.84</v>
      </c>
      <c r="AG27" s="38">
        <f t="shared" si="6"/>
        <v>104949.14</v>
      </c>
      <c r="AH27" s="13"/>
      <c r="AI27" s="14">
        <f t="shared" si="7"/>
        <v>1691772.0599474451</v>
      </c>
      <c r="AK27" s="89">
        <v>2295.84</v>
      </c>
    </row>
    <row r="28" spans="1:37" x14ac:dyDescent="0.25">
      <c r="A28" s="11" t="s">
        <v>33</v>
      </c>
      <c r="B28" s="13"/>
      <c r="C28" s="15">
        <v>5536451.9699999997</v>
      </c>
      <c r="D28" s="15"/>
      <c r="E28" s="12">
        <f t="shared" si="0"/>
        <v>5536451.9699999997</v>
      </c>
      <c r="F28" s="13"/>
      <c r="G28" s="16">
        <v>564531.28</v>
      </c>
      <c r="H28" s="16">
        <v>226974.6106132085</v>
      </c>
      <c r="I28" s="16">
        <v>198955.51999999999</v>
      </c>
      <c r="J28" s="38">
        <f t="shared" si="1"/>
        <v>990461.41061320854</v>
      </c>
      <c r="K28" s="13"/>
      <c r="L28" s="16">
        <v>8520</v>
      </c>
      <c r="M28" s="16">
        <v>43687.33</v>
      </c>
      <c r="N28" s="38">
        <f t="shared" si="2"/>
        <v>52207.33</v>
      </c>
      <c r="O28" s="13"/>
      <c r="P28" s="16">
        <f>'Workload Allocation '!AB27</f>
        <v>0</v>
      </c>
      <c r="Q28" s="16">
        <f>'Workload Allocation '!AD27</f>
        <v>388.4175865193742</v>
      </c>
      <c r="R28" s="16"/>
      <c r="S28" s="16">
        <v>0</v>
      </c>
      <c r="T28" s="16">
        <v>0</v>
      </c>
      <c r="U28" s="38">
        <f t="shared" si="3"/>
        <v>388.4175865193742</v>
      </c>
      <c r="V28" s="13"/>
      <c r="W28" s="12">
        <f t="shared" si="4"/>
        <v>6579509.1281997273</v>
      </c>
      <c r="X28" s="13"/>
      <c r="Y28" s="15">
        <v>139029</v>
      </c>
      <c r="Z28" s="15">
        <v>311771</v>
      </c>
      <c r="AA28" s="13"/>
      <c r="AB28" s="12">
        <f t="shared" si="5"/>
        <v>7030309.1281997273</v>
      </c>
      <c r="AC28" s="13"/>
      <c r="AD28" s="16">
        <v>30068</v>
      </c>
      <c r="AE28" s="16">
        <v>85967.7</v>
      </c>
      <c r="AF28" s="16">
        <v>497583.2</v>
      </c>
      <c r="AG28" s="38">
        <f t="shared" si="6"/>
        <v>613618.9</v>
      </c>
      <c r="AH28" s="13"/>
      <c r="AI28" s="14">
        <f t="shared" si="7"/>
        <v>7643928.0281997276</v>
      </c>
      <c r="AK28" s="89">
        <v>11276.04</v>
      </c>
    </row>
    <row r="29" spans="1:37" x14ac:dyDescent="0.25">
      <c r="A29" s="11" t="s">
        <v>34</v>
      </c>
      <c r="B29" s="13"/>
      <c r="C29" s="15">
        <v>11639788.51</v>
      </c>
      <c r="D29" s="15"/>
      <c r="E29" s="12">
        <f t="shared" si="0"/>
        <v>11639788.51</v>
      </c>
      <c r="F29" s="13"/>
      <c r="G29" s="16">
        <v>1148453.1599999999</v>
      </c>
      <c r="H29" s="16">
        <v>486353.5155748055</v>
      </c>
      <c r="I29" s="16">
        <v>174310.12</v>
      </c>
      <c r="J29" s="38">
        <f t="shared" si="1"/>
        <v>1809116.7955748052</v>
      </c>
      <c r="K29" s="13"/>
      <c r="L29" s="16">
        <v>13095</v>
      </c>
      <c r="M29" s="16">
        <v>77784.77</v>
      </c>
      <c r="N29" s="38">
        <f t="shared" si="2"/>
        <v>90879.77</v>
      </c>
      <c r="O29" s="13"/>
      <c r="P29" s="16">
        <f>'Workload Allocation '!AB28</f>
        <v>0</v>
      </c>
      <c r="Q29" s="16">
        <f>'Workload Allocation '!AD28</f>
        <v>830.82133950621972</v>
      </c>
      <c r="R29" s="16"/>
      <c r="S29" s="16">
        <v>0</v>
      </c>
      <c r="T29" s="16">
        <v>0</v>
      </c>
      <c r="U29" s="38">
        <f t="shared" si="3"/>
        <v>830.82133950621972</v>
      </c>
      <c r="V29" s="13"/>
      <c r="W29" s="12">
        <f t="shared" si="4"/>
        <v>13540615.896914311</v>
      </c>
      <c r="X29" s="13"/>
      <c r="Y29" s="15">
        <v>312868</v>
      </c>
      <c r="Z29" s="15">
        <v>774827</v>
      </c>
      <c r="AA29" s="13"/>
      <c r="AB29" s="12">
        <f t="shared" si="5"/>
        <v>14628310.896914311</v>
      </c>
      <c r="AC29" s="13"/>
      <c r="AD29" s="16">
        <v>55652</v>
      </c>
      <c r="AE29" s="16">
        <v>199206.21</v>
      </c>
      <c r="AF29" s="16">
        <v>838122.57</v>
      </c>
      <c r="AG29" s="38">
        <f t="shared" si="6"/>
        <v>1092980.78</v>
      </c>
      <c r="AH29" s="13"/>
      <c r="AI29" s="14">
        <f t="shared" si="7"/>
        <v>15721291.67691431</v>
      </c>
      <c r="AK29" s="89">
        <v>34746.949999999997</v>
      </c>
    </row>
    <row r="30" spans="1:37" x14ac:dyDescent="0.25">
      <c r="A30" s="11" t="s">
        <v>35</v>
      </c>
      <c r="B30" s="13"/>
      <c r="C30" s="15">
        <v>999963.19</v>
      </c>
      <c r="D30" s="15"/>
      <c r="E30" s="12">
        <f t="shared" si="0"/>
        <v>999963.19</v>
      </c>
      <c r="F30" s="13"/>
      <c r="G30" s="16">
        <v>76380.31</v>
      </c>
      <c r="H30" s="16">
        <v>40561.737173923335</v>
      </c>
      <c r="I30" s="16">
        <v>16680</v>
      </c>
      <c r="J30" s="38">
        <f t="shared" si="1"/>
        <v>133622.04717392335</v>
      </c>
      <c r="K30" s="13"/>
      <c r="L30" s="16">
        <v>776</v>
      </c>
      <c r="M30" s="16">
        <v>2557.31</v>
      </c>
      <c r="N30" s="38">
        <f t="shared" si="2"/>
        <v>3333.31</v>
      </c>
      <c r="O30" s="13"/>
      <c r="P30" s="16">
        <f>'Workload Allocation '!AB29</f>
        <v>0</v>
      </c>
      <c r="Q30" s="16">
        <f>'Workload Allocation '!AD29</f>
        <v>70.191533131815618</v>
      </c>
      <c r="R30" s="16"/>
      <c r="S30" s="16">
        <v>0</v>
      </c>
      <c r="T30" s="16">
        <v>0</v>
      </c>
      <c r="U30" s="38">
        <f t="shared" si="3"/>
        <v>70.191533131815618</v>
      </c>
      <c r="V30" s="13"/>
      <c r="W30" s="12">
        <f t="shared" si="4"/>
        <v>1136988.7387070551</v>
      </c>
      <c r="X30" s="13"/>
      <c r="Y30" s="15">
        <v>26220</v>
      </c>
      <c r="Z30" s="15">
        <v>31967</v>
      </c>
      <c r="AA30" s="13"/>
      <c r="AB30" s="12">
        <f t="shared" si="5"/>
        <v>1195175.7387070551</v>
      </c>
      <c r="AC30" s="13"/>
      <c r="AD30" s="16">
        <v>6134</v>
      </c>
      <c r="AE30" s="16">
        <v>39618.089999999997</v>
      </c>
      <c r="AF30" s="16">
        <v>49682.23</v>
      </c>
      <c r="AG30" s="38">
        <f t="shared" si="6"/>
        <v>95434.32</v>
      </c>
      <c r="AH30" s="13"/>
      <c r="AI30" s="14">
        <f t="shared" si="7"/>
        <v>1290610.0587070552</v>
      </c>
      <c r="AK30" s="89">
        <v>1211.93</v>
      </c>
    </row>
    <row r="31" spans="1:37" x14ac:dyDescent="0.25">
      <c r="A31" s="11" t="s">
        <v>36</v>
      </c>
      <c r="B31" s="13"/>
      <c r="C31" s="15">
        <v>1832480.82</v>
      </c>
      <c r="D31" s="15"/>
      <c r="E31" s="12">
        <f t="shared" si="0"/>
        <v>1832480.82</v>
      </c>
      <c r="F31" s="13"/>
      <c r="G31" s="16">
        <v>121192.99</v>
      </c>
      <c r="H31" s="16">
        <v>77564.039339351526</v>
      </c>
      <c r="I31" s="16">
        <v>21832.85</v>
      </c>
      <c r="J31" s="38">
        <f t="shared" si="1"/>
        <v>220589.87933935152</v>
      </c>
      <c r="K31" s="13"/>
      <c r="L31" s="16">
        <v>0</v>
      </c>
      <c r="M31" s="16">
        <v>0</v>
      </c>
      <c r="N31" s="38">
        <f t="shared" si="2"/>
        <v>0</v>
      </c>
      <c r="O31" s="13"/>
      <c r="P31" s="16">
        <f>'Workload Allocation '!AB30</f>
        <v>0</v>
      </c>
      <c r="Q31" s="16">
        <f>'Workload Allocation '!AD30</f>
        <v>128.60019547373722</v>
      </c>
      <c r="R31" s="16"/>
      <c r="S31" s="16">
        <v>0</v>
      </c>
      <c r="T31" s="16">
        <v>0</v>
      </c>
      <c r="U31" s="38">
        <f t="shared" si="3"/>
        <v>128.60019547373722</v>
      </c>
      <c r="V31" s="13"/>
      <c r="W31" s="12">
        <f t="shared" si="4"/>
        <v>2053199.2995348254</v>
      </c>
      <c r="X31" s="13"/>
      <c r="Y31" s="15">
        <v>43038</v>
      </c>
      <c r="Z31" s="15">
        <v>85641</v>
      </c>
      <c r="AA31" s="13"/>
      <c r="AB31" s="12">
        <f t="shared" si="5"/>
        <v>2181878.2995348256</v>
      </c>
      <c r="AC31" s="13"/>
      <c r="AD31" s="16">
        <v>12446</v>
      </c>
      <c r="AE31" s="16">
        <v>41983.29</v>
      </c>
      <c r="AF31" s="16">
        <v>17287.939999999999</v>
      </c>
      <c r="AG31" s="38">
        <f t="shared" si="6"/>
        <v>71717.23</v>
      </c>
      <c r="AH31" s="13"/>
      <c r="AI31" s="14">
        <f t="shared" si="7"/>
        <v>2253595.5295348256</v>
      </c>
      <c r="AK31" s="89">
        <v>1734.79</v>
      </c>
    </row>
    <row r="32" spans="1:37" x14ac:dyDescent="0.25">
      <c r="A32" s="11" t="s">
        <v>37</v>
      </c>
      <c r="B32" s="13"/>
      <c r="C32" s="15">
        <v>18961528.719999999</v>
      </c>
      <c r="D32" s="15"/>
      <c r="E32" s="12">
        <f t="shared" si="0"/>
        <v>18961528.719999999</v>
      </c>
      <c r="F32" s="13"/>
      <c r="G32" s="16">
        <v>1751272.21</v>
      </c>
      <c r="H32" s="16">
        <v>746973.52415141952</v>
      </c>
      <c r="I32" s="16">
        <v>413523.52</v>
      </c>
      <c r="J32" s="38">
        <f t="shared" si="1"/>
        <v>2911769.2541514193</v>
      </c>
      <c r="K32" s="13"/>
      <c r="L32" s="16">
        <v>0</v>
      </c>
      <c r="M32" s="16">
        <v>44539.77</v>
      </c>
      <c r="N32" s="38">
        <f t="shared" si="2"/>
        <v>44539.77</v>
      </c>
      <c r="O32" s="13"/>
      <c r="P32" s="16">
        <f>'Workload Allocation '!AB31</f>
        <v>0</v>
      </c>
      <c r="Q32" s="16">
        <f>'Workload Allocation '!AD31</f>
        <v>1265.5259604631553</v>
      </c>
      <c r="R32" s="16"/>
      <c r="S32" s="16">
        <v>0</v>
      </c>
      <c r="T32" s="16">
        <v>0</v>
      </c>
      <c r="U32" s="38">
        <f t="shared" si="3"/>
        <v>1265.5259604631553</v>
      </c>
      <c r="V32" s="13"/>
      <c r="W32" s="12">
        <f t="shared" si="4"/>
        <v>21919103.270111881</v>
      </c>
      <c r="X32" s="13"/>
      <c r="Y32" s="15">
        <v>472462</v>
      </c>
      <c r="Z32" s="15">
        <v>277496</v>
      </c>
      <c r="AA32" s="13"/>
      <c r="AB32" s="12">
        <f t="shared" si="5"/>
        <v>22669061.270111881</v>
      </c>
      <c r="AC32" s="13"/>
      <c r="AD32" s="16">
        <v>183464</v>
      </c>
      <c r="AE32" s="16">
        <v>293559.01</v>
      </c>
      <c r="AF32" s="16">
        <v>693758.19</v>
      </c>
      <c r="AG32" s="38">
        <f t="shared" si="6"/>
        <v>1170781.2</v>
      </c>
      <c r="AH32" s="13"/>
      <c r="AI32" s="14">
        <f t="shared" si="7"/>
        <v>23839842.47011188</v>
      </c>
      <c r="AK32" s="89">
        <v>55962.12</v>
      </c>
    </row>
    <row r="33" spans="1:37" x14ac:dyDescent="0.25">
      <c r="A33" s="11" t="s">
        <v>38</v>
      </c>
      <c r="B33" s="13"/>
      <c r="C33" s="15">
        <v>6878176.0999999996</v>
      </c>
      <c r="D33" s="15"/>
      <c r="E33" s="12">
        <f t="shared" si="0"/>
        <v>6878176.0999999996</v>
      </c>
      <c r="F33" s="13"/>
      <c r="G33" s="16">
        <v>678524.76</v>
      </c>
      <c r="H33" s="16">
        <v>286499.531638427</v>
      </c>
      <c r="I33" s="16">
        <v>101005.23</v>
      </c>
      <c r="J33" s="38">
        <f t="shared" si="1"/>
        <v>1066029.5216384269</v>
      </c>
      <c r="K33" s="13"/>
      <c r="L33" s="16">
        <v>14590</v>
      </c>
      <c r="M33" s="16">
        <v>15130.74</v>
      </c>
      <c r="N33" s="38">
        <f t="shared" si="2"/>
        <v>29720.739999999998</v>
      </c>
      <c r="O33" s="13"/>
      <c r="P33" s="16">
        <f>'Workload Allocation '!AB32</f>
        <v>0</v>
      </c>
      <c r="Q33" s="16">
        <f>'Workload Allocation '!AD32</f>
        <v>483.21859837722877</v>
      </c>
      <c r="R33" s="16"/>
      <c r="S33" s="16">
        <v>0</v>
      </c>
      <c r="T33" s="16">
        <v>0</v>
      </c>
      <c r="U33" s="38">
        <f t="shared" si="3"/>
        <v>483.21859837722877</v>
      </c>
      <c r="V33" s="13"/>
      <c r="W33" s="12">
        <f t="shared" si="4"/>
        <v>7974409.5802368037</v>
      </c>
      <c r="X33" s="13"/>
      <c r="Y33" s="15">
        <v>199584</v>
      </c>
      <c r="Z33" s="15">
        <v>309795</v>
      </c>
      <c r="AA33" s="13"/>
      <c r="AB33" s="12">
        <f t="shared" si="5"/>
        <v>8483788.5802368037</v>
      </c>
      <c r="AC33" s="13"/>
      <c r="AD33" s="16">
        <v>30550</v>
      </c>
      <c r="AE33" s="16">
        <v>116202.59</v>
      </c>
      <c r="AF33" s="16">
        <v>409091.94</v>
      </c>
      <c r="AG33" s="38">
        <f t="shared" si="6"/>
        <v>555844.53</v>
      </c>
      <c r="AH33" s="13"/>
      <c r="AI33" s="14">
        <f t="shared" si="7"/>
        <v>9039633.1102368031</v>
      </c>
      <c r="AK33" s="89">
        <v>18015.560000000001</v>
      </c>
    </row>
    <row r="34" spans="1:37" x14ac:dyDescent="0.25">
      <c r="A34" s="11" t="s">
        <v>39</v>
      </c>
      <c r="B34" s="13"/>
      <c r="C34" s="15">
        <v>5006723.59</v>
      </c>
      <c r="D34" s="15"/>
      <c r="E34" s="12">
        <f t="shared" si="0"/>
        <v>5006723.59</v>
      </c>
      <c r="F34" s="13"/>
      <c r="G34" s="16">
        <v>419791.55</v>
      </c>
      <c r="H34" s="16">
        <v>175645.61524298656</v>
      </c>
      <c r="I34" s="16">
        <v>124535.15</v>
      </c>
      <c r="J34" s="38">
        <f t="shared" si="1"/>
        <v>719972.31524298654</v>
      </c>
      <c r="K34" s="13"/>
      <c r="L34" s="16">
        <v>0</v>
      </c>
      <c r="M34" s="16">
        <v>1491.76</v>
      </c>
      <c r="N34" s="38">
        <f t="shared" si="2"/>
        <v>1491.76</v>
      </c>
      <c r="O34" s="13"/>
      <c r="P34" s="16">
        <f>'Workload Allocation '!AB33</f>
        <v>0</v>
      </c>
      <c r="Q34" s="16">
        <f>'Workload Allocation '!AD33</f>
        <v>303.7047902090743</v>
      </c>
      <c r="R34" s="16"/>
      <c r="S34" s="16">
        <v>0</v>
      </c>
      <c r="T34" s="16">
        <v>0</v>
      </c>
      <c r="U34" s="38">
        <f t="shared" si="3"/>
        <v>303.7047902090743</v>
      </c>
      <c r="V34" s="13"/>
      <c r="W34" s="12">
        <f t="shared" si="4"/>
        <v>5728491.3700331952</v>
      </c>
      <c r="X34" s="13"/>
      <c r="Y34" s="15">
        <v>139614</v>
      </c>
      <c r="Z34" s="15">
        <v>95495</v>
      </c>
      <c r="AA34" s="13"/>
      <c r="AB34" s="12">
        <f t="shared" si="5"/>
        <v>5963600.3700331952</v>
      </c>
      <c r="AC34" s="13"/>
      <c r="AD34" s="16">
        <v>49946</v>
      </c>
      <c r="AE34" s="16">
        <v>91807.32</v>
      </c>
      <c r="AF34" s="16">
        <v>185040.57</v>
      </c>
      <c r="AG34" s="38">
        <f t="shared" si="6"/>
        <v>326793.89</v>
      </c>
      <c r="AH34" s="13"/>
      <c r="AI34" s="14">
        <f t="shared" si="7"/>
        <v>6290394.2600331949</v>
      </c>
      <c r="AK34" s="89">
        <v>12502.4</v>
      </c>
    </row>
    <row r="35" spans="1:37" x14ac:dyDescent="0.25">
      <c r="A35" s="11" t="s">
        <v>40</v>
      </c>
      <c r="B35" s="13"/>
      <c r="C35" s="15">
        <v>123832673.62</v>
      </c>
      <c r="D35" s="15"/>
      <c r="E35" s="12">
        <f t="shared" si="0"/>
        <v>123832673.62</v>
      </c>
      <c r="F35" s="13"/>
      <c r="G35" s="16">
        <v>12618298.43</v>
      </c>
      <c r="H35" s="16">
        <v>5284983.6918569412</v>
      </c>
      <c r="I35" s="16">
        <v>2603277</v>
      </c>
      <c r="J35" s="38">
        <f t="shared" si="1"/>
        <v>20506559.121856943</v>
      </c>
      <c r="K35" s="13"/>
      <c r="L35" s="16">
        <v>0</v>
      </c>
      <c r="M35" s="16">
        <v>447102.57</v>
      </c>
      <c r="N35" s="38">
        <f t="shared" si="2"/>
        <v>447102.57</v>
      </c>
      <c r="O35" s="13"/>
      <c r="P35" s="16">
        <f>'Workload Allocation '!AB34</f>
        <v>0</v>
      </c>
      <c r="Q35" s="16">
        <f>'Workload Allocation '!AD34</f>
        <v>8856.1040047498027</v>
      </c>
      <c r="R35" s="16"/>
      <c r="S35" s="16">
        <v>0</v>
      </c>
      <c r="T35" s="16">
        <v>0</v>
      </c>
      <c r="U35" s="38">
        <f t="shared" si="3"/>
        <v>8856.1040047498027</v>
      </c>
      <c r="V35" s="13"/>
      <c r="W35" s="12">
        <f t="shared" si="4"/>
        <v>144795191.41586167</v>
      </c>
      <c r="X35" s="13"/>
      <c r="Y35" s="15">
        <v>3891207</v>
      </c>
      <c r="Z35" s="15">
        <v>6929920</v>
      </c>
      <c r="AA35" s="13"/>
      <c r="AB35" s="12">
        <f t="shared" si="5"/>
        <v>155616318.41586167</v>
      </c>
      <c r="AC35" s="13"/>
      <c r="AD35" s="16">
        <v>923882</v>
      </c>
      <c r="AE35" s="16">
        <v>1915140.65</v>
      </c>
      <c r="AF35" s="16">
        <v>7133644.4000000004</v>
      </c>
      <c r="AG35" s="38">
        <f t="shared" si="6"/>
        <v>9972667.0500000007</v>
      </c>
      <c r="AH35" s="13"/>
      <c r="AI35" s="14">
        <f t="shared" si="7"/>
        <v>165588985.46586168</v>
      </c>
      <c r="AK35" s="89">
        <v>404065.29</v>
      </c>
    </row>
    <row r="36" spans="1:37" x14ac:dyDescent="0.25">
      <c r="A36" s="11" t="s">
        <v>41</v>
      </c>
      <c r="B36" s="13"/>
      <c r="C36" s="15">
        <v>16168461.01</v>
      </c>
      <c r="D36" s="15"/>
      <c r="E36" s="12">
        <f t="shared" si="0"/>
        <v>16168461.01</v>
      </c>
      <c r="F36" s="13"/>
      <c r="G36" s="16">
        <v>1451919.6</v>
      </c>
      <c r="H36" s="16">
        <v>664719.11515835999</v>
      </c>
      <c r="I36" s="16">
        <v>496013.38</v>
      </c>
      <c r="J36" s="38">
        <f t="shared" si="1"/>
        <v>2612652.09515836</v>
      </c>
      <c r="K36" s="13"/>
      <c r="L36" s="16">
        <v>24920</v>
      </c>
      <c r="M36" s="16">
        <v>48375.73</v>
      </c>
      <c r="N36" s="38">
        <f t="shared" si="2"/>
        <v>73295.73000000001</v>
      </c>
      <c r="O36" s="13"/>
      <c r="P36" s="16">
        <f>'Workload Allocation '!AB35</f>
        <v>0</v>
      </c>
      <c r="Q36" s="16">
        <f>'Workload Allocation '!AD35</f>
        <v>1122.257294988327</v>
      </c>
      <c r="R36" s="16"/>
      <c r="S36" s="16">
        <v>0</v>
      </c>
      <c r="T36" s="16">
        <v>0</v>
      </c>
      <c r="U36" s="38">
        <f t="shared" si="3"/>
        <v>1122.257294988327</v>
      </c>
      <c r="V36" s="13"/>
      <c r="W36" s="12">
        <f t="shared" si="4"/>
        <v>18855531.092453349</v>
      </c>
      <c r="X36" s="13"/>
      <c r="Y36" s="15">
        <v>410174</v>
      </c>
      <c r="Z36" s="15">
        <v>634796</v>
      </c>
      <c r="AA36" s="13"/>
      <c r="AB36" s="12">
        <f t="shared" si="5"/>
        <v>19900501.092453349</v>
      </c>
      <c r="AC36" s="13"/>
      <c r="AD36" s="16">
        <v>77378</v>
      </c>
      <c r="AE36" s="16">
        <v>266252.43</v>
      </c>
      <c r="AF36" s="16">
        <v>584714.43000000005</v>
      </c>
      <c r="AG36" s="38">
        <f t="shared" si="6"/>
        <v>928344.8600000001</v>
      </c>
      <c r="AH36" s="13"/>
      <c r="AI36" s="14">
        <f t="shared" si="7"/>
        <v>20828845.952453349</v>
      </c>
      <c r="AK36" s="89">
        <v>48431.43</v>
      </c>
    </row>
    <row r="37" spans="1:37" x14ac:dyDescent="0.25">
      <c r="A37" s="11" t="s">
        <v>42</v>
      </c>
      <c r="B37" s="13"/>
      <c r="C37" s="15">
        <v>1415019.42</v>
      </c>
      <c r="D37" s="15"/>
      <c r="E37" s="12">
        <f t="shared" si="0"/>
        <v>1415019.42</v>
      </c>
      <c r="F37" s="13"/>
      <c r="G37" s="16">
        <v>109564.94</v>
      </c>
      <c r="H37" s="16">
        <v>57781.83158373498</v>
      </c>
      <c r="I37" s="16">
        <v>51045.36</v>
      </c>
      <c r="J37" s="38">
        <f t="shared" si="1"/>
        <v>218392.131583735</v>
      </c>
      <c r="K37" s="13"/>
      <c r="L37" s="16">
        <v>2447.52</v>
      </c>
      <c r="M37" s="16">
        <v>6819.49</v>
      </c>
      <c r="N37" s="38">
        <f t="shared" si="2"/>
        <v>9267.01</v>
      </c>
      <c r="O37" s="13"/>
      <c r="P37" s="16">
        <f>'Workload Allocation '!AB36</f>
        <v>0</v>
      </c>
      <c r="Q37" s="16">
        <f>'Workload Allocation '!AD36</f>
        <v>96.957700189709826</v>
      </c>
      <c r="R37" s="16"/>
      <c r="S37" s="16">
        <v>0</v>
      </c>
      <c r="T37" s="16">
        <v>0</v>
      </c>
      <c r="U37" s="38">
        <f t="shared" si="3"/>
        <v>96.957700189709826</v>
      </c>
      <c r="V37" s="13"/>
      <c r="W37" s="12">
        <f t="shared" si="4"/>
        <v>1642775.5192839245</v>
      </c>
      <c r="X37" s="13"/>
      <c r="Y37" s="15">
        <v>36529</v>
      </c>
      <c r="Z37" s="15">
        <v>14929</v>
      </c>
      <c r="AA37" s="13"/>
      <c r="AB37" s="12">
        <f t="shared" si="5"/>
        <v>1694233.5192839245</v>
      </c>
      <c r="AC37" s="13"/>
      <c r="AD37" s="16">
        <v>9206</v>
      </c>
      <c r="AE37" s="16">
        <v>45283.8</v>
      </c>
      <c r="AF37" s="16">
        <v>154059.10999999999</v>
      </c>
      <c r="AG37" s="38">
        <f t="shared" si="6"/>
        <v>208548.90999999997</v>
      </c>
      <c r="AH37" s="13"/>
      <c r="AI37" s="14">
        <f t="shared" si="7"/>
        <v>1902782.4292839244</v>
      </c>
      <c r="AK37" s="89">
        <v>2507.2399999999998</v>
      </c>
    </row>
    <row r="38" spans="1:37" x14ac:dyDescent="0.25">
      <c r="A38" s="11" t="s">
        <v>43</v>
      </c>
      <c r="B38" s="13"/>
      <c r="C38" s="15">
        <v>95666399.340000004</v>
      </c>
      <c r="D38" s="15"/>
      <c r="E38" s="12">
        <f t="shared" si="0"/>
        <v>95666399.340000004</v>
      </c>
      <c r="F38" s="13"/>
      <c r="G38" s="16">
        <v>10551327.83</v>
      </c>
      <c r="H38" s="16">
        <v>4031448.9689938868</v>
      </c>
      <c r="I38" s="16">
        <v>2448840.5699999998</v>
      </c>
      <c r="J38" s="38">
        <f t="shared" ref="J38:J64" si="8">SUM(G38:I38)</f>
        <v>17031617.368993886</v>
      </c>
      <c r="K38" s="13"/>
      <c r="L38" s="16">
        <v>0</v>
      </c>
      <c r="M38" s="16">
        <v>927023.91</v>
      </c>
      <c r="N38" s="38">
        <f t="shared" ref="N38:N64" si="9">SUM(L38:M38)</f>
        <v>927023.91</v>
      </c>
      <c r="O38" s="13"/>
      <c r="P38" s="16">
        <f>'Workload Allocation '!AB37</f>
        <v>0</v>
      </c>
      <c r="Q38" s="16">
        <f>'Workload Allocation '!AD37</f>
        <v>6866.1642818967666</v>
      </c>
      <c r="R38" s="16"/>
      <c r="S38" s="16">
        <v>0</v>
      </c>
      <c r="T38" s="16">
        <v>0</v>
      </c>
      <c r="U38" s="38">
        <f t="shared" si="3"/>
        <v>6866.1642818967666</v>
      </c>
      <c r="V38" s="13"/>
      <c r="W38" s="12">
        <f t="shared" ref="W38:W64" si="10">E38+J38+N38+U38</f>
        <v>113631906.78327577</v>
      </c>
      <c r="X38" s="13"/>
      <c r="Y38" s="15">
        <v>2296005</v>
      </c>
      <c r="Z38" s="15">
        <v>923656</v>
      </c>
      <c r="AA38" s="13"/>
      <c r="AB38" s="12">
        <f t="shared" si="5"/>
        <v>116851567.78327577</v>
      </c>
      <c r="AC38" s="13"/>
      <c r="AD38" s="16">
        <v>532226</v>
      </c>
      <c r="AE38" s="16">
        <v>1458505.12</v>
      </c>
      <c r="AF38" s="16">
        <v>6956925.7800000003</v>
      </c>
      <c r="AG38" s="38">
        <f t="shared" ref="AG38:AG64" si="11">SUM(AD38:AF38)</f>
        <v>8947656.9000000004</v>
      </c>
      <c r="AH38" s="13"/>
      <c r="AI38" s="14">
        <f t="shared" ref="AI38:AI64" si="12">AB38+AG38</f>
        <v>125799224.68327577</v>
      </c>
      <c r="AK38" s="89">
        <v>301690.92</v>
      </c>
    </row>
    <row r="39" spans="1:37" x14ac:dyDescent="0.25">
      <c r="A39" s="11" t="s">
        <v>44</v>
      </c>
      <c r="B39" s="13"/>
      <c r="C39" s="15">
        <v>76912577.709999993</v>
      </c>
      <c r="D39" s="15"/>
      <c r="E39" s="12">
        <f t="shared" si="0"/>
        <v>76912577.709999993</v>
      </c>
      <c r="F39" s="13"/>
      <c r="G39" s="16">
        <v>6639307.46</v>
      </c>
      <c r="H39" s="16">
        <v>3039613.6155090383</v>
      </c>
      <c r="I39" s="16">
        <v>817800.07</v>
      </c>
      <c r="J39" s="38">
        <f t="shared" si="8"/>
        <v>10496721.145509038</v>
      </c>
      <c r="K39" s="13"/>
      <c r="L39" s="16">
        <v>43920</v>
      </c>
      <c r="M39" s="16">
        <v>232501.86</v>
      </c>
      <c r="N39" s="38">
        <f t="shared" si="9"/>
        <v>276421.86</v>
      </c>
      <c r="O39" s="13"/>
      <c r="P39" s="16">
        <f>'Workload Allocation '!AB38</f>
        <v>0</v>
      </c>
      <c r="Q39" s="16">
        <f>'Workload Allocation '!AD38</f>
        <v>5059.0401680442556</v>
      </c>
      <c r="R39" s="16"/>
      <c r="S39" s="16">
        <v>0</v>
      </c>
      <c r="T39" s="16">
        <v>0</v>
      </c>
      <c r="U39" s="38">
        <f t="shared" si="3"/>
        <v>5059.0401680442556</v>
      </c>
      <c r="V39" s="13"/>
      <c r="W39" s="12">
        <f t="shared" si="10"/>
        <v>87690779.755677074</v>
      </c>
      <c r="X39" s="13"/>
      <c r="Y39" s="15">
        <v>2090813</v>
      </c>
      <c r="Z39" s="15">
        <v>3560591</v>
      </c>
      <c r="AA39" s="13"/>
      <c r="AB39" s="12">
        <f t="shared" si="5"/>
        <v>93342183.755677074</v>
      </c>
      <c r="AC39" s="13"/>
      <c r="AD39" s="16">
        <v>340254</v>
      </c>
      <c r="AE39" s="16">
        <v>937890.66</v>
      </c>
      <c r="AF39" s="16">
        <v>4624814.3</v>
      </c>
      <c r="AG39" s="38">
        <f t="shared" si="11"/>
        <v>5902958.96</v>
      </c>
      <c r="AH39" s="13"/>
      <c r="AI39" s="14">
        <f t="shared" si="12"/>
        <v>99245142.715677068</v>
      </c>
      <c r="AK39" s="89">
        <v>191628.48</v>
      </c>
    </row>
    <row r="40" spans="1:37" x14ac:dyDescent="0.25">
      <c r="A40" s="11" t="s">
        <v>45</v>
      </c>
      <c r="B40" s="13"/>
      <c r="C40" s="15">
        <v>3615421.69</v>
      </c>
      <c r="D40" s="15"/>
      <c r="E40" s="12">
        <f t="shared" si="0"/>
        <v>3615421.69</v>
      </c>
      <c r="F40" s="13"/>
      <c r="G40" s="16">
        <v>266273.44</v>
      </c>
      <c r="H40" s="16">
        <v>140426.00575455665</v>
      </c>
      <c r="I40" s="16">
        <v>8953.77</v>
      </c>
      <c r="J40" s="38">
        <f t="shared" si="8"/>
        <v>415653.2157545567</v>
      </c>
      <c r="K40" s="13"/>
      <c r="L40" s="16">
        <v>0</v>
      </c>
      <c r="M40" s="16">
        <v>14065.19</v>
      </c>
      <c r="N40" s="38">
        <f t="shared" si="9"/>
        <v>14065.19</v>
      </c>
      <c r="O40" s="13"/>
      <c r="P40" s="16">
        <f>'Workload Allocation '!AB39</f>
        <v>0</v>
      </c>
      <c r="Q40" s="16">
        <f>'Workload Allocation '!AD39</f>
        <v>239.1296218495992</v>
      </c>
      <c r="R40" s="16"/>
      <c r="S40" s="16">
        <v>0</v>
      </c>
      <c r="T40" s="16">
        <v>0</v>
      </c>
      <c r="U40" s="38">
        <f t="shared" si="3"/>
        <v>239.1296218495992</v>
      </c>
      <c r="V40" s="13"/>
      <c r="W40" s="12">
        <f t="shared" si="10"/>
        <v>4045379.2253764062</v>
      </c>
      <c r="X40" s="13"/>
      <c r="Y40" s="15">
        <v>70059</v>
      </c>
      <c r="Z40" s="15">
        <v>34642</v>
      </c>
      <c r="AA40" s="13"/>
      <c r="AB40" s="12">
        <f t="shared" si="5"/>
        <v>4150080.2253764062</v>
      </c>
      <c r="AC40" s="13"/>
      <c r="AD40" s="16">
        <v>14700</v>
      </c>
      <c r="AE40" s="16">
        <v>69471.600000000006</v>
      </c>
      <c r="AF40" s="16">
        <v>93327.93</v>
      </c>
      <c r="AG40" s="38">
        <f t="shared" si="11"/>
        <v>177499.53</v>
      </c>
      <c r="AH40" s="13"/>
      <c r="AI40" s="14">
        <f t="shared" si="12"/>
        <v>4327579.755376406</v>
      </c>
      <c r="AK40" s="89">
        <v>7192.41</v>
      </c>
    </row>
    <row r="41" spans="1:37" x14ac:dyDescent="0.25">
      <c r="A41" s="11" t="s">
        <v>46</v>
      </c>
      <c r="B41" s="13"/>
      <c r="C41" s="15">
        <v>99914985.909999996</v>
      </c>
      <c r="D41" s="15"/>
      <c r="E41" s="12">
        <f t="shared" si="0"/>
        <v>99914985.909999996</v>
      </c>
      <c r="F41" s="13"/>
      <c r="G41" s="16">
        <v>8337790.5599999996</v>
      </c>
      <c r="H41" s="16">
        <v>3817214.6538829929</v>
      </c>
      <c r="I41" s="16">
        <v>1805540.42</v>
      </c>
      <c r="J41" s="38">
        <f t="shared" si="8"/>
        <v>13960545.633882992</v>
      </c>
      <c r="K41" s="13"/>
      <c r="L41" s="16">
        <v>239760</v>
      </c>
      <c r="M41" s="16">
        <v>1024627.81</v>
      </c>
      <c r="N41" s="38">
        <f t="shared" si="9"/>
        <v>1264387.81</v>
      </c>
      <c r="O41" s="13"/>
      <c r="P41" s="16">
        <f>'Workload Allocation '!AB40</f>
        <v>0</v>
      </c>
      <c r="Q41" s="16">
        <f>'Workload Allocation '!AD40</f>
        <v>6369.7858567982812</v>
      </c>
      <c r="R41" s="16"/>
      <c r="S41" s="16">
        <v>0</v>
      </c>
      <c r="T41" s="16">
        <v>0</v>
      </c>
      <c r="U41" s="38">
        <f t="shared" si="3"/>
        <v>6369.7858567982812</v>
      </c>
      <c r="V41" s="13"/>
      <c r="W41" s="12">
        <f t="shared" si="10"/>
        <v>115146289.1397398</v>
      </c>
      <c r="X41" s="13"/>
      <c r="Y41" s="15">
        <v>2569673</v>
      </c>
      <c r="Z41" s="15">
        <v>1264732</v>
      </c>
      <c r="AA41" s="13"/>
      <c r="AB41" s="12">
        <f t="shared" si="5"/>
        <v>118980694.1397398</v>
      </c>
      <c r="AC41" s="13"/>
      <c r="AD41" s="16">
        <v>435474</v>
      </c>
      <c r="AE41" s="16">
        <v>1311981.83</v>
      </c>
      <c r="AF41" s="16">
        <v>12346733.77</v>
      </c>
      <c r="AG41" s="38">
        <f t="shared" si="11"/>
        <v>14094189.6</v>
      </c>
      <c r="AH41" s="13"/>
      <c r="AI41" s="14">
        <f t="shared" si="12"/>
        <v>133074883.73973979</v>
      </c>
      <c r="AK41" s="89">
        <v>273286.76</v>
      </c>
    </row>
    <row r="42" spans="1:37" x14ac:dyDescent="0.25">
      <c r="A42" s="11" t="s">
        <v>47</v>
      </c>
      <c r="B42" s="13"/>
      <c r="C42" s="15">
        <v>131332044.8</v>
      </c>
      <c r="D42" s="15"/>
      <c r="E42" s="12">
        <f t="shared" si="0"/>
        <v>131332044.8</v>
      </c>
      <c r="F42" s="13"/>
      <c r="G42" s="16">
        <v>13475332.529999999</v>
      </c>
      <c r="H42" s="16">
        <v>5388217.4246527599</v>
      </c>
      <c r="I42" s="16">
        <v>1872128.93</v>
      </c>
      <c r="J42" s="38">
        <f t="shared" si="8"/>
        <v>20735678.88465276</v>
      </c>
      <c r="K42" s="13"/>
      <c r="L42" s="16">
        <v>0</v>
      </c>
      <c r="M42" s="16">
        <v>243583.53</v>
      </c>
      <c r="N42" s="38">
        <f t="shared" si="9"/>
        <v>243583.53</v>
      </c>
      <c r="O42" s="13"/>
      <c r="P42" s="16">
        <f>'Workload Allocation '!AB41</f>
        <v>0</v>
      </c>
      <c r="Q42" s="16">
        <f>'Workload Allocation '!AD41</f>
        <v>9128.6736973862317</v>
      </c>
      <c r="R42" s="16"/>
      <c r="S42" s="16">
        <v>0</v>
      </c>
      <c r="T42" s="16">
        <v>0</v>
      </c>
      <c r="U42" s="38">
        <f t="shared" si="3"/>
        <v>9128.6736973862317</v>
      </c>
      <c r="V42" s="13"/>
      <c r="W42" s="12">
        <f t="shared" si="10"/>
        <v>152320435.88835013</v>
      </c>
      <c r="X42" s="13"/>
      <c r="Y42" s="15">
        <v>3882649</v>
      </c>
      <c r="Z42" s="15">
        <v>2853598</v>
      </c>
      <c r="AA42" s="13"/>
      <c r="AB42" s="12">
        <f t="shared" si="5"/>
        <v>159056682.88835013</v>
      </c>
      <c r="AC42" s="13"/>
      <c r="AD42" s="16">
        <v>718442</v>
      </c>
      <c r="AE42" s="16">
        <v>1992171.53</v>
      </c>
      <c r="AF42" s="16">
        <v>5038224.8099999996</v>
      </c>
      <c r="AG42" s="38">
        <f t="shared" si="11"/>
        <v>7748838.3399999999</v>
      </c>
      <c r="AH42" s="13"/>
      <c r="AI42" s="14">
        <f t="shared" si="12"/>
        <v>166805521.22835013</v>
      </c>
      <c r="AK42" s="89">
        <v>419520.35</v>
      </c>
    </row>
    <row r="43" spans="1:37" x14ac:dyDescent="0.25">
      <c r="A43" s="11" t="s">
        <v>48</v>
      </c>
      <c r="B43" s="13"/>
      <c r="C43" s="15">
        <v>45671933.270000003</v>
      </c>
      <c r="D43" s="15"/>
      <c r="E43" s="12">
        <f t="shared" si="0"/>
        <v>45671933.270000003</v>
      </c>
      <c r="F43" s="13"/>
      <c r="G43" s="16">
        <v>4644514.76</v>
      </c>
      <c r="H43" s="16">
        <v>2066636.2124448917</v>
      </c>
      <c r="I43" s="16">
        <v>249859.19</v>
      </c>
      <c r="J43" s="38">
        <f t="shared" si="8"/>
        <v>6961010.1624448923</v>
      </c>
      <c r="K43" s="13"/>
      <c r="L43" s="16">
        <v>17515</v>
      </c>
      <c r="M43" s="16">
        <v>82046.94</v>
      </c>
      <c r="N43" s="38">
        <f t="shared" si="9"/>
        <v>99561.94</v>
      </c>
      <c r="O43" s="13"/>
      <c r="P43" s="16">
        <f>'Workload Allocation '!AB42</f>
        <v>0</v>
      </c>
      <c r="Q43" s="16">
        <f>'Workload Allocation '!AD42</f>
        <v>3504.9963420679255</v>
      </c>
      <c r="R43" s="16"/>
      <c r="S43" s="16">
        <v>0</v>
      </c>
      <c r="T43" s="16">
        <v>0</v>
      </c>
      <c r="U43" s="38">
        <f t="shared" si="3"/>
        <v>3504.9963420679255</v>
      </c>
      <c r="V43" s="13"/>
      <c r="W43" s="12">
        <f t="shared" si="10"/>
        <v>52736010.368786961</v>
      </c>
      <c r="X43" s="13"/>
      <c r="Y43" s="15">
        <v>1531727</v>
      </c>
      <c r="Z43" s="15">
        <v>5487134</v>
      </c>
      <c r="AA43" s="13"/>
      <c r="AB43" s="12">
        <f t="shared" si="5"/>
        <v>59754871.368786961</v>
      </c>
      <c r="AC43" s="13"/>
      <c r="AD43" s="16">
        <v>272528</v>
      </c>
      <c r="AE43" s="16">
        <v>554281.68000000005</v>
      </c>
      <c r="AF43" s="16">
        <v>2511503.4299999997</v>
      </c>
      <c r="AG43" s="38">
        <f t="shared" si="11"/>
        <v>3338313.11</v>
      </c>
      <c r="AH43" s="13"/>
      <c r="AI43" s="14">
        <f t="shared" si="12"/>
        <v>63093184.47878696</v>
      </c>
      <c r="AK43" s="89">
        <v>110595.66</v>
      </c>
    </row>
    <row r="44" spans="1:37" x14ac:dyDescent="0.25">
      <c r="A44" s="11" t="s">
        <v>49</v>
      </c>
      <c r="B44" s="13"/>
      <c r="C44" s="15">
        <v>34818509.939999998</v>
      </c>
      <c r="D44" s="15"/>
      <c r="E44" s="12">
        <f t="shared" si="0"/>
        <v>34818509.939999998</v>
      </c>
      <c r="F44" s="13"/>
      <c r="G44" s="16">
        <v>2993226.21</v>
      </c>
      <c r="H44" s="16">
        <v>1370361.4725975401</v>
      </c>
      <c r="I44" s="16">
        <v>630920.73</v>
      </c>
      <c r="J44" s="38">
        <f t="shared" si="8"/>
        <v>4994508.4125975408</v>
      </c>
      <c r="K44" s="13"/>
      <c r="L44" s="16">
        <v>51955</v>
      </c>
      <c r="M44" s="16">
        <v>78850.31</v>
      </c>
      <c r="N44" s="38">
        <f t="shared" si="9"/>
        <v>130805.31</v>
      </c>
      <c r="O44" s="13"/>
      <c r="P44" s="16">
        <f>'Workload Allocation '!AB43</f>
        <v>0</v>
      </c>
      <c r="Q44" s="16">
        <f>'Workload Allocation '!AD43</f>
        <v>2291.8705040228233</v>
      </c>
      <c r="R44" s="16"/>
      <c r="S44" s="16">
        <v>0</v>
      </c>
      <c r="T44" s="16">
        <v>0</v>
      </c>
      <c r="U44" s="38">
        <f t="shared" si="3"/>
        <v>2291.8705040228233</v>
      </c>
      <c r="V44" s="13"/>
      <c r="W44" s="12">
        <f t="shared" si="10"/>
        <v>39946115.533101559</v>
      </c>
      <c r="X44" s="13"/>
      <c r="Y44" s="15">
        <v>859541</v>
      </c>
      <c r="Z44" s="15">
        <v>1245356</v>
      </c>
      <c r="AA44" s="13"/>
      <c r="AB44" s="12">
        <f t="shared" si="5"/>
        <v>42051012.533101559</v>
      </c>
      <c r="AC44" s="13"/>
      <c r="AD44" s="16">
        <v>201698</v>
      </c>
      <c r="AE44" s="16">
        <v>483455.02</v>
      </c>
      <c r="AF44" s="16">
        <v>2543857.63</v>
      </c>
      <c r="AG44" s="38">
        <f t="shared" si="11"/>
        <v>3229010.65</v>
      </c>
      <c r="AH44" s="13"/>
      <c r="AI44" s="14">
        <f t="shared" si="12"/>
        <v>45280023.183101557</v>
      </c>
      <c r="AK44" s="89">
        <v>94483.77</v>
      </c>
    </row>
    <row r="45" spans="1:37" x14ac:dyDescent="0.25">
      <c r="A45" s="11" t="s">
        <v>50</v>
      </c>
      <c r="B45" s="13"/>
      <c r="C45" s="15">
        <v>13297251.91</v>
      </c>
      <c r="D45" s="15"/>
      <c r="E45" s="12">
        <f t="shared" si="0"/>
        <v>13297251.91</v>
      </c>
      <c r="F45" s="13"/>
      <c r="G45" s="16">
        <v>1323932.7</v>
      </c>
      <c r="H45" s="16">
        <v>548477.219997245</v>
      </c>
      <c r="I45" s="16">
        <v>223397.66</v>
      </c>
      <c r="J45" s="38">
        <f t="shared" si="8"/>
        <v>2095807.579997245</v>
      </c>
      <c r="K45" s="13"/>
      <c r="L45" s="16">
        <v>18700</v>
      </c>
      <c r="M45" s="16">
        <v>78210.98</v>
      </c>
      <c r="N45" s="38">
        <f t="shared" si="9"/>
        <v>96910.98</v>
      </c>
      <c r="O45" s="13"/>
      <c r="P45" s="16">
        <f>'Workload Allocation '!AB44</f>
        <v>0</v>
      </c>
      <c r="Q45" s="16">
        <f>'Workload Allocation '!AD44</f>
        <v>904.55092746788853</v>
      </c>
      <c r="R45" s="16"/>
      <c r="S45" s="16">
        <v>0</v>
      </c>
      <c r="T45" s="16">
        <v>0</v>
      </c>
      <c r="U45" s="38">
        <f t="shared" si="3"/>
        <v>904.55092746788853</v>
      </c>
      <c r="V45" s="13"/>
      <c r="W45" s="12">
        <f t="shared" si="10"/>
        <v>15490875.020924713</v>
      </c>
      <c r="X45" s="13"/>
      <c r="Y45" s="15">
        <v>376713</v>
      </c>
      <c r="Z45" s="15">
        <v>298957</v>
      </c>
      <c r="AA45" s="13"/>
      <c r="AB45" s="12">
        <f t="shared" si="5"/>
        <v>16166545.020924713</v>
      </c>
      <c r="AC45" s="13"/>
      <c r="AD45" s="16">
        <v>130020</v>
      </c>
      <c r="AE45" s="16">
        <v>197513.4</v>
      </c>
      <c r="AF45" s="16">
        <v>750025.1</v>
      </c>
      <c r="AG45" s="38">
        <f t="shared" si="11"/>
        <v>1077558.5</v>
      </c>
      <c r="AH45" s="13"/>
      <c r="AI45" s="14">
        <f t="shared" si="12"/>
        <v>17244103.520924713</v>
      </c>
      <c r="AK45" s="89">
        <v>35434.639999999999</v>
      </c>
    </row>
    <row r="46" spans="1:37" x14ac:dyDescent="0.25">
      <c r="A46" s="11" t="s">
        <v>51</v>
      </c>
      <c r="B46" s="13"/>
      <c r="C46" s="15">
        <v>33113996.469999999</v>
      </c>
      <c r="D46" s="15"/>
      <c r="E46" s="12">
        <f t="shared" si="0"/>
        <v>33113996.469999999</v>
      </c>
      <c r="F46" s="13"/>
      <c r="G46" s="16">
        <v>3467858.42</v>
      </c>
      <c r="H46" s="16">
        <v>1377391.5047408601</v>
      </c>
      <c r="I46" s="16">
        <v>304691.13</v>
      </c>
      <c r="J46" s="38">
        <f t="shared" si="8"/>
        <v>5149941.0547408601</v>
      </c>
      <c r="K46" s="13"/>
      <c r="L46" s="16">
        <v>39742.480000000003</v>
      </c>
      <c r="M46" s="16">
        <v>41343.14</v>
      </c>
      <c r="N46" s="38">
        <f t="shared" si="9"/>
        <v>81085.62</v>
      </c>
      <c r="O46" s="13"/>
      <c r="P46" s="16">
        <f>'Workload Allocation '!AB45</f>
        <v>0</v>
      </c>
      <c r="Q46" s="16">
        <f>'Workload Allocation '!AD45</f>
        <v>2336.352535963641</v>
      </c>
      <c r="R46" s="16"/>
      <c r="S46" s="16">
        <v>0</v>
      </c>
      <c r="T46" s="16">
        <v>0</v>
      </c>
      <c r="U46" s="38">
        <f t="shared" si="3"/>
        <v>2336.352535963641</v>
      </c>
      <c r="V46" s="13"/>
      <c r="W46" s="12">
        <f t="shared" si="10"/>
        <v>38347359.49727682</v>
      </c>
      <c r="X46" s="13"/>
      <c r="Y46" s="15">
        <v>932577</v>
      </c>
      <c r="Z46" s="15">
        <v>2411112</v>
      </c>
      <c r="AA46" s="13"/>
      <c r="AB46" s="12">
        <f t="shared" si="5"/>
        <v>41691048.49727682</v>
      </c>
      <c r="AC46" s="13"/>
      <c r="AD46" s="16">
        <v>329518</v>
      </c>
      <c r="AE46" s="16">
        <v>487187.47000000003</v>
      </c>
      <c r="AF46" s="16">
        <v>779430.25</v>
      </c>
      <c r="AG46" s="38">
        <f t="shared" si="11"/>
        <v>1596135.72</v>
      </c>
      <c r="AH46" s="13"/>
      <c r="AI46" s="14">
        <f t="shared" si="12"/>
        <v>43287184.217276819</v>
      </c>
      <c r="AK46" s="89">
        <v>97435.8</v>
      </c>
    </row>
    <row r="47" spans="1:37" x14ac:dyDescent="0.25">
      <c r="A47" s="11" t="s">
        <v>52</v>
      </c>
      <c r="B47" s="13"/>
      <c r="C47" s="15">
        <v>20434468.09</v>
      </c>
      <c r="D47" s="15"/>
      <c r="E47" s="12">
        <f t="shared" si="0"/>
        <v>20434468.09</v>
      </c>
      <c r="F47" s="13"/>
      <c r="G47" s="16">
        <v>2016123.48</v>
      </c>
      <c r="H47" s="16">
        <v>852936.7670366175</v>
      </c>
      <c r="I47" s="16">
        <v>428486.52</v>
      </c>
      <c r="J47" s="38">
        <f t="shared" si="8"/>
        <v>3297546.7670366173</v>
      </c>
      <c r="K47" s="13"/>
      <c r="L47" s="16">
        <v>44718.76</v>
      </c>
      <c r="M47" s="16">
        <v>30687.69</v>
      </c>
      <c r="N47" s="38">
        <f t="shared" si="9"/>
        <v>75406.45</v>
      </c>
      <c r="O47" s="13"/>
      <c r="P47" s="16">
        <f>'Workload Allocation '!AB46</f>
        <v>0</v>
      </c>
      <c r="Q47" s="16">
        <f>'Workload Allocation '!AD46</f>
        <v>1445.0906522142395</v>
      </c>
      <c r="R47" s="16"/>
      <c r="S47" s="16">
        <v>0</v>
      </c>
      <c r="T47" s="16">
        <v>0</v>
      </c>
      <c r="U47" s="38">
        <f t="shared" si="3"/>
        <v>1445.0906522142395</v>
      </c>
      <c r="V47" s="13"/>
      <c r="W47" s="12">
        <f t="shared" si="10"/>
        <v>23808866.397688828</v>
      </c>
      <c r="X47" s="13"/>
      <c r="Y47" s="15">
        <v>569017</v>
      </c>
      <c r="Z47" s="15">
        <v>1597661</v>
      </c>
      <c r="AA47" s="13"/>
      <c r="AB47" s="12">
        <f t="shared" si="5"/>
        <v>25975544.397688828</v>
      </c>
      <c r="AC47" s="13"/>
      <c r="AD47" s="16">
        <v>162858</v>
      </c>
      <c r="AE47" s="16">
        <v>299424.58</v>
      </c>
      <c r="AF47" s="16">
        <v>949406.92</v>
      </c>
      <c r="AG47" s="38">
        <f t="shared" si="11"/>
        <v>1411689.5</v>
      </c>
      <c r="AH47" s="13"/>
      <c r="AI47" s="14">
        <f t="shared" si="12"/>
        <v>27387233.897688828</v>
      </c>
      <c r="AK47" s="89">
        <v>57011.87</v>
      </c>
    </row>
    <row r="48" spans="1:37" x14ac:dyDescent="0.25">
      <c r="A48" s="11" t="s">
        <v>53</v>
      </c>
      <c r="B48" s="13"/>
      <c r="C48" s="15">
        <v>70734900.209999993</v>
      </c>
      <c r="D48" s="15"/>
      <c r="E48" s="12">
        <f t="shared" si="0"/>
        <v>70734900.209999993</v>
      </c>
      <c r="F48" s="13"/>
      <c r="G48" s="16">
        <v>6790994.9400000004</v>
      </c>
      <c r="H48" s="16">
        <v>2826584.4011760862</v>
      </c>
      <c r="I48" s="16">
        <v>88398.35</v>
      </c>
      <c r="J48" s="38">
        <f>SUM(G48:I48)</f>
        <v>9705977.6911760867</v>
      </c>
      <c r="K48" s="13"/>
      <c r="L48" s="16">
        <v>0</v>
      </c>
      <c r="M48" s="16">
        <v>145553.41</v>
      </c>
      <c r="N48" s="38">
        <f t="shared" si="9"/>
        <v>145553.41</v>
      </c>
      <c r="O48" s="13"/>
      <c r="P48" s="16">
        <f>'Workload Allocation '!AB47</f>
        <v>0</v>
      </c>
      <c r="Q48" s="16">
        <f>'Workload Allocation '!AD47</f>
        <v>4717.5362442117039</v>
      </c>
      <c r="R48" s="16"/>
      <c r="S48" s="16">
        <v>0</v>
      </c>
      <c r="T48" s="16">
        <v>0</v>
      </c>
      <c r="U48" s="38">
        <f t="shared" si="3"/>
        <v>4717.5362442117039</v>
      </c>
      <c r="V48" s="13"/>
      <c r="W48" s="12">
        <f t="shared" si="10"/>
        <v>80591148.84742029</v>
      </c>
      <c r="X48" s="13"/>
      <c r="Y48" s="15">
        <v>2129236</v>
      </c>
      <c r="Z48" s="15">
        <v>2309466</v>
      </c>
      <c r="AA48" s="13"/>
      <c r="AB48" s="12">
        <f t="shared" si="5"/>
        <v>85029850.84742029</v>
      </c>
      <c r="AC48" s="13"/>
      <c r="AD48" s="16">
        <v>452782</v>
      </c>
      <c r="AE48" s="16">
        <v>1180268.8600000001</v>
      </c>
      <c r="AF48" s="16">
        <v>3222160.02</v>
      </c>
      <c r="AG48" s="38">
        <f t="shared" si="11"/>
        <v>4855210.88</v>
      </c>
      <c r="AH48" s="13"/>
      <c r="AI48" s="14">
        <f t="shared" si="12"/>
        <v>89885061.727420285</v>
      </c>
      <c r="AK48" s="89">
        <v>245192.66</v>
      </c>
    </row>
    <row r="49" spans="1:37" x14ac:dyDescent="0.25">
      <c r="A49" s="11" t="s">
        <v>54</v>
      </c>
      <c r="B49" s="13"/>
      <c r="C49" s="15">
        <v>12188290.300000001</v>
      </c>
      <c r="D49" s="15"/>
      <c r="E49" s="12">
        <f t="shared" si="0"/>
        <v>12188290.300000001</v>
      </c>
      <c r="F49" s="13"/>
      <c r="G49" s="16">
        <v>1185108.2</v>
      </c>
      <c r="H49" s="16">
        <v>491665.74891632225</v>
      </c>
      <c r="I49" s="16">
        <v>205033.35</v>
      </c>
      <c r="J49" s="38">
        <f t="shared" si="8"/>
        <v>1881807.2989163222</v>
      </c>
      <c r="K49" s="13"/>
      <c r="L49" s="16">
        <v>21903.759999999998</v>
      </c>
      <c r="M49" s="16">
        <v>29195.93</v>
      </c>
      <c r="N49" s="38">
        <f t="shared" si="9"/>
        <v>51099.69</v>
      </c>
      <c r="O49" s="13"/>
      <c r="P49" s="16">
        <f>'Workload Allocation '!AB48</f>
        <v>0</v>
      </c>
      <c r="Q49" s="16">
        <f>'Workload Allocation '!AD48</f>
        <v>848.43468755267418</v>
      </c>
      <c r="R49" s="16"/>
      <c r="S49" s="16">
        <v>0</v>
      </c>
      <c r="T49" s="16">
        <v>0</v>
      </c>
      <c r="U49" s="38">
        <f t="shared" si="3"/>
        <v>848.43468755267418</v>
      </c>
      <c r="V49" s="13"/>
      <c r="W49" s="12">
        <f t="shared" si="10"/>
        <v>14122045.723603874</v>
      </c>
      <c r="X49" s="13"/>
      <c r="Y49" s="15">
        <v>321970</v>
      </c>
      <c r="Z49" s="15">
        <v>203558</v>
      </c>
      <c r="AA49" s="13"/>
      <c r="AB49" s="12">
        <f t="shared" si="5"/>
        <v>14647573.723603874</v>
      </c>
      <c r="AC49" s="13"/>
      <c r="AD49" s="16">
        <v>113210</v>
      </c>
      <c r="AE49" s="16">
        <v>194627.65</v>
      </c>
      <c r="AF49" s="16">
        <v>494475.8</v>
      </c>
      <c r="AG49" s="38">
        <f t="shared" si="11"/>
        <v>802313.45</v>
      </c>
      <c r="AH49" s="13"/>
      <c r="AI49" s="14">
        <f t="shared" si="12"/>
        <v>15449887.173603874</v>
      </c>
      <c r="AK49" s="89">
        <v>34992.120000000003</v>
      </c>
    </row>
    <row r="50" spans="1:37" x14ac:dyDescent="0.25">
      <c r="A50" s="11" t="s">
        <v>55</v>
      </c>
      <c r="B50" s="13"/>
      <c r="C50" s="15">
        <v>14083913.279999999</v>
      </c>
      <c r="D50" s="15"/>
      <c r="E50" s="12">
        <f t="shared" si="0"/>
        <v>14083913.279999999</v>
      </c>
      <c r="F50" s="13"/>
      <c r="G50" s="16">
        <v>1079724.3700000001</v>
      </c>
      <c r="H50" s="16">
        <v>448069.14353517431</v>
      </c>
      <c r="I50" s="16">
        <v>303718.40999999997</v>
      </c>
      <c r="J50" s="38">
        <f t="shared" si="8"/>
        <v>1831511.9235351745</v>
      </c>
      <c r="K50" s="13"/>
      <c r="L50" s="16">
        <v>9190</v>
      </c>
      <c r="M50" s="16">
        <v>88653.32</v>
      </c>
      <c r="N50" s="38">
        <f t="shared" si="9"/>
        <v>97843.32</v>
      </c>
      <c r="O50" s="13"/>
      <c r="P50" s="16">
        <f>'Workload Allocation '!AB49</f>
        <v>0</v>
      </c>
      <c r="Q50" s="16">
        <f>'Workload Allocation '!AD49</f>
        <v>773.65428684161134</v>
      </c>
      <c r="R50" s="16"/>
      <c r="S50" s="16">
        <v>0</v>
      </c>
      <c r="T50" s="16">
        <v>0</v>
      </c>
      <c r="U50" s="38">
        <f t="shared" si="3"/>
        <v>773.65428684161134</v>
      </c>
      <c r="V50" s="13"/>
      <c r="W50" s="12">
        <f t="shared" si="10"/>
        <v>16014042.177822014</v>
      </c>
      <c r="X50" s="13"/>
      <c r="Y50" s="15">
        <v>337674</v>
      </c>
      <c r="Z50" s="15">
        <v>262221</v>
      </c>
      <c r="AA50" s="13"/>
      <c r="AB50" s="12">
        <f t="shared" si="5"/>
        <v>16613937.177822014</v>
      </c>
      <c r="AC50" s="13"/>
      <c r="AD50" s="16">
        <v>44394</v>
      </c>
      <c r="AE50" s="16">
        <v>138439.16</v>
      </c>
      <c r="AF50" s="16">
        <v>634885.91</v>
      </c>
      <c r="AG50" s="38">
        <f t="shared" si="11"/>
        <v>817719.07000000007</v>
      </c>
      <c r="AH50" s="13"/>
      <c r="AI50" s="14">
        <f t="shared" si="12"/>
        <v>17431656.247822013</v>
      </c>
      <c r="AK50" s="89">
        <v>22594.720000000001</v>
      </c>
    </row>
    <row r="51" spans="1:37" x14ac:dyDescent="0.25">
      <c r="A51" s="11" t="s">
        <v>56</v>
      </c>
      <c r="B51" s="13"/>
      <c r="C51" s="15">
        <v>687051.6</v>
      </c>
      <c r="D51" s="15"/>
      <c r="E51" s="12">
        <f t="shared" si="0"/>
        <v>687051.6</v>
      </c>
      <c r="F51" s="13"/>
      <c r="G51" s="16">
        <v>0</v>
      </c>
      <c r="H51" s="16">
        <v>29599.925281073083</v>
      </c>
      <c r="I51" s="16">
        <v>45289.82</v>
      </c>
      <c r="J51" s="38">
        <f t="shared" si="8"/>
        <v>74889.74528107309</v>
      </c>
      <c r="K51" s="13"/>
      <c r="L51" s="16">
        <v>630</v>
      </c>
      <c r="M51" s="16">
        <v>284.14999999999998</v>
      </c>
      <c r="N51" s="38">
        <f t="shared" si="9"/>
        <v>914.15</v>
      </c>
      <c r="O51" s="13"/>
      <c r="P51" s="16">
        <f>'Workload Allocation '!AB50</f>
        <v>-36740.845281073125</v>
      </c>
      <c r="Q51" s="16">
        <f>'Workload Allocation '!AD50</f>
        <v>0</v>
      </c>
      <c r="R51" s="16"/>
      <c r="S51" s="16">
        <v>0</v>
      </c>
      <c r="T51" s="16">
        <v>0</v>
      </c>
      <c r="U51" s="38">
        <f t="shared" si="3"/>
        <v>-36740.845281073125</v>
      </c>
      <c r="V51" s="13"/>
      <c r="W51" s="12">
        <f t="shared" si="10"/>
        <v>726114.65</v>
      </c>
      <c r="X51" s="13"/>
      <c r="Y51" s="15">
        <v>21571</v>
      </c>
      <c r="Z51" s="15">
        <v>9616</v>
      </c>
      <c r="AA51" s="13"/>
      <c r="AB51" s="12">
        <f t="shared" si="5"/>
        <v>757301.65</v>
      </c>
      <c r="AC51" s="13"/>
      <c r="AD51" s="16">
        <v>1830</v>
      </c>
      <c r="AE51" s="16">
        <v>35877.839999999997</v>
      </c>
      <c r="AF51" s="16">
        <v>13758.53</v>
      </c>
      <c r="AG51" s="38">
        <f t="shared" si="11"/>
        <v>51466.369999999995</v>
      </c>
      <c r="AH51" s="13"/>
      <c r="AI51" s="14">
        <f t="shared" si="12"/>
        <v>808768.02</v>
      </c>
      <c r="AK51" s="89">
        <v>405.71</v>
      </c>
    </row>
    <row r="52" spans="1:37" x14ac:dyDescent="0.25">
      <c r="A52" s="11" t="s">
        <v>57</v>
      </c>
      <c r="B52" s="13"/>
      <c r="C52" s="15">
        <v>2834282.12</v>
      </c>
      <c r="D52" s="15"/>
      <c r="E52" s="12">
        <f t="shared" si="0"/>
        <v>2834282.12</v>
      </c>
      <c r="F52" s="13"/>
      <c r="G52" s="16">
        <v>243257.87</v>
      </c>
      <c r="H52" s="16">
        <v>111368.53487362238</v>
      </c>
      <c r="I52" s="16">
        <v>91465.17</v>
      </c>
      <c r="J52" s="38">
        <f t="shared" si="8"/>
        <v>446091.57487362233</v>
      </c>
      <c r="K52" s="13"/>
      <c r="L52" s="16">
        <v>0</v>
      </c>
      <c r="M52" s="16">
        <v>11507.88</v>
      </c>
      <c r="N52" s="38">
        <f t="shared" si="9"/>
        <v>11507.88</v>
      </c>
      <c r="O52" s="13"/>
      <c r="P52" s="16">
        <f>'Workload Allocation '!AB51</f>
        <v>0</v>
      </c>
      <c r="Q52" s="16">
        <f>'Workload Allocation '!AD51</f>
        <v>189.23550812554632</v>
      </c>
      <c r="R52" s="16"/>
      <c r="S52" s="16">
        <v>0</v>
      </c>
      <c r="T52" s="16">
        <v>0</v>
      </c>
      <c r="U52" s="38">
        <f t="shared" si="3"/>
        <v>189.23550812554632</v>
      </c>
      <c r="V52" s="13"/>
      <c r="W52" s="12">
        <f t="shared" si="10"/>
        <v>3292070.8103817482</v>
      </c>
      <c r="X52" s="13"/>
      <c r="Y52" s="15">
        <v>85800</v>
      </c>
      <c r="Z52" s="15">
        <v>91038</v>
      </c>
      <c r="AA52" s="13"/>
      <c r="AB52" s="12">
        <f t="shared" si="5"/>
        <v>3468908.8103817482</v>
      </c>
      <c r="AC52" s="13"/>
      <c r="AD52" s="16">
        <v>37000</v>
      </c>
      <c r="AE52" s="16">
        <v>60087.3</v>
      </c>
      <c r="AF52" s="16">
        <v>245373.44</v>
      </c>
      <c r="AG52" s="38">
        <f t="shared" si="11"/>
        <v>342460.74</v>
      </c>
      <c r="AH52" s="13"/>
      <c r="AI52" s="14">
        <f t="shared" si="12"/>
        <v>3811369.550381748</v>
      </c>
      <c r="AK52" s="89">
        <v>5653.33</v>
      </c>
    </row>
    <row r="53" spans="1:37" x14ac:dyDescent="0.25">
      <c r="A53" s="11" t="s">
        <v>58</v>
      </c>
      <c r="B53" s="13"/>
      <c r="C53" s="15">
        <v>21251574.170000002</v>
      </c>
      <c r="D53" s="15"/>
      <c r="E53" s="12">
        <f t="shared" si="0"/>
        <v>21251574.170000002</v>
      </c>
      <c r="F53" s="13"/>
      <c r="G53" s="16">
        <v>2087235.29</v>
      </c>
      <c r="H53" s="16">
        <v>882303.97584736766</v>
      </c>
      <c r="I53" s="16">
        <v>507108.65</v>
      </c>
      <c r="J53" s="38">
        <f t="shared" si="8"/>
        <v>3476647.9158473676</v>
      </c>
      <c r="K53" s="13"/>
      <c r="L53" s="16">
        <v>42765</v>
      </c>
      <c r="M53" s="16">
        <v>149602.48000000001</v>
      </c>
      <c r="N53" s="38">
        <f t="shared" si="9"/>
        <v>192367.48</v>
      </c>
      <c r="O53" s="13"/>
      <c r="P53" s="16">
        <f>'Workload Allocation '!AB52</f>
        <v>0</v>
      </c>
      <c r="Q53" s="16">
        <f>'Workload Allocation '!AD52</f>
        <v>1507.129047922919</v>
      </c>
      <c r="R53" s="16"/>
      <c r="S53" s="16">
        <v>0</v>
      </c>
      <c r="T53" s="16">
        <v>0</v>
      </c>
      <c r="U53" s="38">
        <f t="shared" si="3"/>
        <v>1507.129047922919</v>
      </c>
      <c r="V53" s="13"/>
      <c r="W53" s="12">
        <f t="shared" si="10"/>
        <v>24922096.694895294</v>
      </c>
      <c r="X53" s="13"/>
      <c r="Y53" s="15">
        <v>559362</v>
      </c>
      <c r="Z53" s="15">
        <v>353778</v>
      </c>
      <c r="AA53" s="13"/>
      <c r="AB53" s="12">
        <f t="shared" si="5"/>
        <v>25835236.694895294</v>
      </c>
      <c r="AC53" s="13"/>
      <c r="AD53" s="16">
        <v>119364</v>
      </c>
      <c r="AE53" s="16">
        <v>291897.24</v>
      </c>
      <c r="AF53" s="16">
        <v>897196.24</v>
      </c>
      <c r="AG53" s="38">
        <f t="shared" si="11"/>
        <v>1308457.48</v>
      </c>
      <c r="AH53" s="13"/>
      <c r="AI53" s="14">
        <f t="shared" si="12"/>
        <v>27143694.174895294</v>
      </c>
      <c r="AK53" s="89">
        <v>55159.81</v>
      </c>
    </row>
    <row r="54" spans="1:37" x14ac:dyDescent="0.25">
      <c r="A54" s="11" t="s">
        <v>59</v>
      </c>
      <c r="B54" s="13"/>
      <c r="C54" s="15">
        <v>21683238.559999999</v>
      </c>
      <c r="D54" s="15"/>
      <c r="E54" s="12">
        <f t="shared" si="0"/>
        <v>21683238.559999999</v>
      </c>
      <c r="F54" s="13"/>
      <c r="G54" s="16">
        <v>2370189.29</v>
      </c>
      <c r="H54" s="16">
        <v>897244.25646038284</v>
      </c>
      <c r="I54" s="16">
        <v>521974.96</v>
      </c>
      <c r="J54" s="38">
        <f t="shared" si="8"/>
        <v>3789408.5064603826</v>
      </c>
      <c r="K54" s="13"/>
      <c r="L54" s="16">
        <v>14895</v>
      </c>
      <c r="M54" s="16">
        <v>82046.94</v>
      </c>
      <c r="N54" s="38">
        <f t="shared" si="9"/>
        <v>96941.94</v>
      </c>
      <c r="O54" s="13"/>
      <c r="P54" s="16">
        <f>'Workload Allocation '!AB53</f>
        <v>0</v>
      </c>
      <c r="Q54" s="16">
        <f>'Workload Allocation '!AD53</f>
        <v>1483.309114080638</v>
      </c>
      <c r="R54" s="16"/>
      <c r="S54" s="16">
        <v>0</v>
      </c>
      <c r="T54" s="16">
        <v>0</v>
      </c>
      <c r="U54" s="38">
        <f t="shared" si="3"/>
        <v>1483.309114080638</v>
      </c>
      <c r="V54" s="13"/>
      <c r="W54" s="12">
        <f t="shared" si="10"/>
        <v>25571072.315574463</v>
      </c>
      <c r="X54" s="13"/>
      <c r="Y54" s="15">
        <v>643923</v>
      </c>
      <c r="Z54" s="15">
        <v>1172049</v>
      </c>
      <c r="AA54" s="13"/>
      <c r="AB54" s="12">
        <f t="shared" si="5"/>
        <v>27387044.315574463</v>
      </c>
      <c r="AC54" s="13"/>
      <c r="AD54" s="16">
        <v>119004</v>
      </c>
      <c r="AE54" s="16">
        <v>326183.3</v>
      </c>
      <c r="AF54" s="16">
        <v>1398681.82</v>
      </c>
      <c r="AG54" s="38">
        <f t="shared" si="11"/>
        <v>1843869.12</v>
      </c>
      <c r="AH54" s="13"/>
      <c r="AI54" s="14">
        <f t="shared" si="12"/>
        <v>29230913.435574464</v>
      </c>
      <c r="AK54" s="89">
        <v>63901.04</v>
      </c>
    </row>
    <row r="55" spans="1:37" x14ac:dyDescent="0.25">
      <c r="A55" s="11" t="s">
        <v>60</v>
      </c>
      <c r="B55" s="13"/>
      <c r="C55" s="15">
        <v>22732785.579999998</v>
      </c>
      <c r="D55" s="15"/>
      <c r="E55" s="12">
        <f t="shared" si="0"/>
        <v>22732785.579999998</v>
      </c>
      <c r="F55" s="13"/>
      <c r="G55" s="16">
        <v>2026476.91</v>
      </c>
      <c r="H55" s="16">
        <v>927763.45372905221</v>
      </c>
      <c r="I55" s="16">
        <v>331263.63</v>
      </c>
      <c r="J55" s="38">
        <f t="shared" si="8"/>
        <v>3285503.9937290521</v>
      </c>
      <c r="K55" s="13"/>
      <c r="L55" s="16">
        <v>0</v>
      </c>
      <c r="M55" s="16">
        <v>119767.23</v>
      </c>
      <c r="N55" s="38">
        <f t="shared" si="9"/>
        <v>119767.23</v>
      </c>
      <c r="O55" s="13"/>
      <c r="P55" s="16">
        <f>'Workload Allocation '!AB54</f>
        <v>0</v>
      </c>
      <c r="Q55" s="16">
        <f>'Workload Allocation '!AD54</f>
        <v>1561.4214268713197</v>
      </c>
      <c r="R55" s="16"/>
      <c r="S55" s="16">
        <v>0</v>
      </c>
      <c r="T55" s="16">
        <v>0</v>
      </c>
      <c r="U55" s="38">
        <f t="shared" si="3"/>
        <v>1561.4214268713197</v>
      </c>
      <c r="V55" s="13"/>
      <c r="W55" s="12">
        <f t="shared" si="10"/>
        <v>26139618.22515592</v>
      </c>
      <c r="X55" s="13"/>
      <c r="Y55" s="15">
        <v>540457</v>
      </c>
      <c r="Z55" s="15">
        <v>1305229</v>
      </c>
      <c r="AA55" s="13"/>
      <c r="AB55" s="12">
        <f t="shared" si="5"/>
        <v>27985304.22515592</v>
      </c>
      <c r="AC55" s="13"/>
      <c r="AD55" s="16">
        <v>88718</v>
      </c>
      <c r="AE55" s="16">
        <v>360402.03</v>
      </c>
      <c r="AF55" s="16">
        <v>1374184.66</v>
      </c>
      <c r="AG55" s="38">
        <f t="shared" si="11"/>
        <v>1823304.69</v>
      </c>
      <c r="AH55" s="13"/>
      <c r="AI55" s="14">
        <f t="shared" si="12"/>
        <v>29808608.915155921</v>
      </c>
      <c r="AK55" s="89">
        <v>69332.86</v>
      </c>
    </row>
    <row r="56" spans="1:37" x14ac:dyDescent="0.25">
      <c r="A56" s="11" t="s">
        <v>61</v>
      </c>
      <c r="B56" s="13"/>
      <c r="C56" s="15">
        <v>5402300.4100000001</v>
      </c>
      <c r="D56" s="15"/>
      <c r="E56" s="12">
        <f t="shared" si="0"/>
        <v>5402300.4100000001</v>
      </c>
      <c r="F56" s="13"/>
      <c r="G56" s="16">
        <v>490944.42</v>
      </c>
      <c r="H56" s="16">
        <v>224764.61077507134</v>
      </c>
      <c r="I56" s="16">
        <v>84326.39</v>
      </c>
      <c r="J56" s="38">
        <f t="shared" si="8"/>
        <v>800035.42077507137</v>
      </c>
      <c r="K56" s="13"/>
      <c r="L56" s="16">
        <v>2795</v>
      </c>
      <c r="M56" s="16">
        <v>16835.61</v>
      </c>
      <c r="N56" s="38">
        <f t="shared" si="9"/>
        <v>19630.61</v>
      </c>
      <c r="O56" s="13"/>
      <c r="P56" s="16">
        <f>'Workload Allocation '!AB55</f>
        <v>0</v>
      </c>
      <c r="Q56" s="16">
        <f>'Workload Allocation '!AD55</f>
        <v>370.58735607788623</v>
      </c>
      <c r="R56" s="16"/>
      <c r="S56" s="16">
        <v>0</v>
      </c>
      <c r="T56" s="16">
        <v>0</v>
      </c>
      <c r="U56" s="38">
        <f t="shared" si="3"/>
        <v>370.58735607788623</v>
      </c>
      <c r="V56" s="13"/>
      <c r="W56" s="12">
        <f t="shared" si="10"/>
        <v>6222337.0281311497</v>
      </c>
      <c r="X56" s="13"/>
      <c r="Y56" s="15">
        <v>127407</v>
      </c>
      <c r="Z56" s="15">
        <v>159761</v>
      </c>
      <c r="AA56" s="13"/>
      <c r="AB56" s="12">
        <f t="shared" si="5"/>
        <v>6509505.0281311497</v>
      </c>
      <c r="AC56" s="13"/>
      <c r="AD56" s="16">
        <v>37382</v>
      </c>
      <c r="AE56" s="16">
        <v>91671.67</v>
      </c>
      <c r="AF56" s="16">
        <v>341311.41</v>
      </c>
      <c r="AG56" s="38">
        <f t="shared" si="11"/>
        <v>470365.07999999996</v>
      </c>
      <c r="AH56" s="13"/>
      <c r="AI56" s="14">
        <f t="shared" si="12"/>
        <v>6979870.1081311498</v>
      </c>
      <c r="AK56" s="89">
        <v>12265.58</v>
      </c>
    </row>
    <row r="57" spans="1:37" x14ac:dyDescent="0.25">
      <c r="A57" s="11" t="s">
        <v>62</v>
      </c>
      <c r="B57" s="13"/>
      <c r="C57" s="15">
        <v>4094314.43</v>
      </c>
      <c r="D57" s="15"/>
      <c r="E57" s="12">
        <f t="shared" si="0"/>
        <v>4094314.43</v>
      </c>
      <c r="F57" s="13"/>
      <c r="G57" s="16">
        <v>447517.98</v>
      </c>
      <c r="H57" s="16">
        <v>169889.71394695726</v>
      </c>
      <c r="I57" s="16">
        <v>146879.37</v>
      </c>
      <c r="J57" s="38">
        <f t="shared" si="8"/>
        <v>764287.06394695723</v>
      </c>
      <c r="K57" s="13"/>
      <c r="L57" s="16">
        <v>1340</v>
      </c>
      <c r="M57" s="16">
        <v>26638.62</v>
      </c>
      <c r="N57" s="38">
        <f t="shared" si="9"/>
        <v>27978.62</v>
      </c>
      <c r="O57" s="13"/>
      <c r="P57" s="16">
        <f>'Workload Allocation '!AB56</f>
        <v>0</v>
      </c>
      <c r="Q57" s="16">
        <f>'Workload Allocation '!AD56</f>
        <v>299.56288993021246</v>
      </c>
      <c r="R57" s="16"/>
      <c r="S57" s="16">
        <v>0</v>
      </c>
      <c r="T57" s="16">
        <v>0</v>
      </c>
      <c r="U57" s="38">
        <f t="shared" si="3"/>
        <v>299.56288993021246</v>
      </c>
      <c r="V57" s="13"/>
      <c r="W57" s="12">
        <f t="shared" si="10"/>
        <v>4886879.6768368874</v>
      </c>
      <c r="X57" s="13"/>
      <c r="Y57" s="15">
        <v>98606</v>
      </c>
      <c r="Z57" s="15">
        <v>108184</v>
      </c>
      <c r="AA57" s="13"/>
      <c r="AB57" s="12">
        <f t="shared" si="5"/>
        <v>5093669.6768368874</v>
      </c>
      <c r="AC57" s="13"/>
      <c r="AD57" s="16">
        <v>28100</v>
      </c>
      <c r="AE57" s="16">
        <v>71778.240000000005</v>
      </c>
      <c r="AF57" s="16">
        <v>275788.09999999998</v>
      </c>
      <c r="AG57" s="38">
        <f t="shared" si="11"/>
        <v>375666.33999999997</v>
      </c>
      <c r="AH57" s="13"/>
      <c r="AI57" s="14">
        <f t="shared" si="12"/>
        <v>5469336.0168368872</v>
      </c>
      <c r="AK57" s="89">
        <v>8095.79</v>
      </c>
    </row>
    <row r="58" spans="1:37" x14ac:dyDescent="0.25">
      <c r="A58" s="11" t="s">
        <v>63</v>
      </c>
      <c r="B58" s="13"/>
      <c r="C58" s="15">
        <v>2073376.87</v>
      </c>
      <c r="D58" s="15"/>
      <c r="E58" s="12">
        <f t="shared" si="0"/>
        <v>2073376.87</v>
      </c>
      <c r="F58" s="13"/>
      <c r="G58" s="16">
        <v>118716.28</v>
      </c>
      <c r="H58" s="16">
        <v>62608.021260025875</v>
      </c>
      <c r="I58" s="16">
        <v>37672.660000000003</v>
      </c>
      <c r="J58" s="38">
        <f t="shared" si="8"/>
        <v>218996.96126002588</v>
      </c>
      <c r="K58" s="13"/>
      <c r="L58" s="16">
        <v>400</v>
      </c>
      <c r="M58" s="16">
        <v>3978.03</v>
      </c>
      <c r="N58" s="38">
        <f t="shared" si="9"/>
        <v>4378.0300000000007</v>
      </c>
      <c r="O58" s="13"/>
      <c r="P58" s="16">
        <f>'Workload Allocation '!AB57</f>
        <v>0</v>
      </c>
      <c r="Q58" s="16">
        <f>'Workload Allocation '!AD57</f>
        <v>105.4179931498667</v>
      </c>
      <c r="R58" s="16"/>
      <c r="S58" s="16">
        <v>0</v>
      </c>
      <c r="T58" s="16">
        <v>0</v>
      </c>
      <c r="U58" s="38">
        <f t="shared" si="3"/>
        <v>105.4179931498667</v>
      </c>
      <c r="V58" s="13"/>
      <c r="W58" s="12">
        <f t="shared" si="10"/>
        <v>2296857.2792531755</v>
      </c>
      <c r="X58" s="13"/>
      <c r="Y58" s="15">
        <v>47850</v>
      </c>
      <c r="Z58" s="15">
        <v>53679</v>
      </c>
      <c r="AA58" s="13"/>
      <c r="AB58" s="12">
        <f t="shared" si="5"/>
        <v>2398386.2792531755</v>
      </c>
      <c r="AC58" s="13"/>
      <c r="AD58" s="16">
        <v>7648</v>
      </c>
      <c r="AE58" s="16">
        <v>41977.24</v>
      </c>
      <c r="AF58" s="16">
        <v>93829.119999999995</v>
      </c>
      <c r="AG58" s="38">
        <f t="shared" si="11"/>
        <v>143454.35999999999</v>
      </c>
      <c r="AH58" s="13"/>
      <c r="AI58" s="14">
        <f t="shared" si="12"/>
        <v>2541840.6392531754</v>
      </c>
      <c r="AK58" s="89">
        <v>1724.03</v>
      </c>
    </row>
    <row r="59" spans="1:37" x14ac:dyDescent="0.25">
      <c r="A59" s="11" t="s">
        <v>64</v>
      </c>
      <c r="B59" s="13"/>
      <c r="C59" s="15">
        <v>20867802.030000001</v>
      </c>
      <c r="D59" s="15"/>
      <c r="E59" s="12">
        <f t="shared" si="0"/>
        <v>20867802.030000001</v>
      </c>
      <c r="F59" s="13"/>
      <c r="G59" s="16">
        <v>1868438.41</v>
      </c>
      <c r="H59" s="16">
        <v>855410.12463495869</v>
      </c>
      <c r="I59" s="16">
        <v>88654.17</v>
      </c>
      <c r="J59" s="38">
        <f t="shared" si="8"/>
        <v>2812502.7046349584</v>
      </c>
      <c r="K59" s="13"/>
      <c r="L59" s="16">
        <v>12890</v>
      </c>
      <c r="M59" s="16">
        <v>82473.16</v>
      </c>
      <c r="N59" s="38">
        <f t="shared" si="9"/>
        <v>95363.16</v>
      </c>
      <c r="O59" s="13"/>
      <c r="P59" s="16">
        <f>'Workload Allocation '!AB58</f>
        <v>0</v>
      </c>
      <c r="Q59" s="16">
        <f>'Workload Allocation '!AD58</f>
        <v>1410.8020067385851</v>
      </c>
      <c r="R59" s="16"/>
      <c r="S59" s="16">
        <v>0</v>
      </c>
      <c r="T59" s="16">
        <v>0</v>
      </c>
      <c r="U59" s="38">
        <f t="shared" si="3"/>
        <v>1410.8020067385851</v>
      </c>
      <c r="V59" s="13"/>
      <c r="W59" s="12">
        <f t="shared" si="10"/>
        <v>23777078.696641698</v>
      </c>
      <c r="X59" s="13"/>
      <c r="Y59" s="15">
        <v>457506</v>
      </c>
      <c r="Z59" s="15">
        <v>33744</v>
      </c>
      <c r="AA59" s="13"/>
      <c r="AB59" s="12">
        <f t="shared" si="5"/>
        <v>24268328.696641698</v>
      </c>
      <c r="AC59" s="13"/>
      <c r="AD59" s="16">
        <v>204932</v>
      </c>
      <c r="AE59" s="16">
        <v>314069.59000000003</v>
      </c>
      <c r="AF59" s="16">
        <v>2146522.5499999998</v>
      </c>
      <c r="AG59" s="38">
        <f t="shared" si="11"/>
        <v>2665524.1399999997</v>
      </c>
      <c r="AH59" s="13"/>
      <c r="AI59" s="14">
        <f t="shared" si="12"/>
        <v>26933852.836641699</v>
      </c>
      <c r="AK59" s="89">
        <v>59691.15</v>
      </c>
    </row>
    <row r="60" spans="1:37" x14ac:dyDescent="0.25">
      <c r="A60" s="11" t="s">
        <v>65</v>
      </c>
      <c r="B60" s="13"/>
      <c r="C60" s="15">
        <v>3679894.58</v>
      </c>
      <c r="D60" s="15"/>
      <c r="E60" s="12">
        <f t="shared" si="0"/>
        <v>3679894.58</v>
      </c>
      <c r="F60" s="13"/>
      <c r="G60" s="16">
        <v>358244.44</v>
      </c>
      <c r="H60" s="16">
        <v>140454.53870366636</v>
      </c>
      <c r="I60" s="16">
        <v>98405.7</v>
      </c>
      <c r="J60" s="38">
        <f t="shared" si="8"/>
        <v>597104.67870366632</v>
      </c>
      <c r="K60" s="13"/>
      <c r="L60" s="16">
        <v>6280</v>
      </c>
      <c r="M60" s="16">
        <v>11507.88</v>
      </c>
      <c r="N60" s="38">
        <f t="shared" si="9"/>
        <v>17787.879999999997</v>
      </c>
      <c r="O60" s="13"/>
      <c r="P60" s="16">
        <f>'Workload Allocation '!AB59</f>
        <v>0</v>
      </c>
      <c r="Q60" s="16">
        <f>'Workload Allocation '!AD59</f>
        <v>244.57356733853248</v>
      </c>
      <c r="R60" s="16"/>
      <c r="S60" s="16">
        <v>0</v>
      </c>
      <c r="T60" s="16">
        <v>0</v>
      </c>
      <c r="U60" s="38">
        <f t="shared" si="3"/>
        <v>244.57356733853248</v>
      </c>
      <c r="V60" s="13"/>
      <c r="W60" s="12">
        <f t="shared" si="10"/>
        <v>4295031.7122710049</v>
      </c>
      <c r="X60" s="13"/>
      <c r="Y60" s="15">
        <v>85983</v>
      </c>
      <c r="Z60" s="15">
        <v>50352</v>
      </c>
      <c r="AA60" s="13"/>
      <c r="AB60" s="12">
        <f t="shared" si="5"/>
        <v>4431366.7122710049</v>
      </c>
      <c r="AC60" s="13"/>
      <c r="AD60" s="16">
        <v>16642</v>
      </c>
      <c r="AE60" s="16">
        <v>66057.88</v>
      </c>
      <c r="AF60" s="16">
        <v>318041</v>
      </c>
      <c r="AG60" s="38">
        <f t="shared" si="11"/>
        <v>400740.88</v>
      </c>
      <c r="AH60" s="13"/>
      <c r="AI60" s="14">
        <f t="shared" si="12"/>
        <v>4832107.5922710048</v>
      </c>
      <c r="AK60" s="89">
        <v>6920.8</v>
      </c>
    </row>
    <row r="61" spans="1:37" x14ac:dyDescent="0.25">
      <c r="A61" s="11" t="s">
        <v>66</v>
      </c>
      <c r="B61" s="13"/>
      <c r="C61" s="15">
        <v>34775533.5</v>
      </c>
      <c r="D61" s="15"/>
      <c r="E61" s="12">
        <f t="shared" si="0"/>
        <v>34775533.5</v>
      </c>
      <c r="F61" s="13"/>
      <c r="G61" s="16">
        <v>2958112.89</v>
      </c>
      <c r="H61" s="16">
        <v>1354285.8602891506</v>
      </c>
      <c r="I61" s="16">
        <v>23203.88</v>
      </c>
      <c r="J61" s="38">
        <f t="shared" si="8"/>
        <v>4335602.6302891504</v>
      </c>
      <c r="K61" s="13"/>
      <c r="L61" s="16">
        <v>0</v>
      </c>
      <c r="M61" s="16">
        <v>459036.67</v>
      </c>
      <c r="N61" s="38">
        <f t="shared" si="9"/>
        <v>459036.67</v>
      </c>
      <c r="O61" s="13"/>
      <c r="P61" s="16">
        <f>'Workload Allocation '!AB60</f>
        <v>0</v>
      </c>
      <c r="Q61" s="16">
        <f>'Workload Allocation '!AD60</f>
        <v>2244.5945456377362</v>
      </c>
      <c r="R61" s="16"/>
      <c r="S61" s="16">
        <v>0</v>
      </c>
      <c r="T61" s="16">
        <v>0</v>
      </c>
      <c r="U61" s="38">
        <f t="shared" si="3"/>
        <v>2244.5945456377362</v>
      </c>
      <c r="V61" s="13"/>
      <c r="W61" s="12">
        <f t="shared" si="10"/>
        <v>39572417.394834794</v>
      </c>
      <c r="X61" s="13"/>
      <c r="Y61" s="15">
        <v>914809</v>
      </c>
      <c r="Z61" s="15">
        <v>968752</v>
      </c>
      <c r="AA61" s="13"/>
      <c r="AB61" s="12">
        <f t="shared" si="5"/>
        <v>41455978.394834794</v>
      </c>
      <c r="AC61" s="13"/>
      <c r="AD61" s="16">
        <v>205304</v>
      </c>
      <c r="AE61" s="16">
        <v>533381.51</v>
      </c>
      <c r="AF61" s="16">
        <v>1636844.59</v>
      </c>
      <c r="AG61" s="38">
        <f t="shared" si="11"/>
        <v>2375530.1</v>
      </c>
      <c r="AH61" s="13"/>
      <c r="AI61" s="14">
        <f t="shared" si="12"/>
        <v>43831508.494834796</v>
      </c>
      <c r="AK61" s="89">
        <v>108465.03</v>
      </c>
    </row>
    <row r="62" spans="1:37" x14ac:dyDescent="0.25">
      <c r="A62" s="11" t="s">
        <v>67</v>
      </c>
      <c r="B62" s="13"/>
      <c r="C62" s="15">
        <v>11325590.029999999</v>
      </c>
      <c r="D62" s="15"/>
      <c r="E62" s="12">
        <f t="shared" si="0"/>
        <v>11325590.029999999</v>
      </c>
      <c r="F62" s="13"/>
      <c r="G62" s="16">
        <v>926704.19</v>
      </c>
      <c r="H62" s="16">
        <v>424264.53385569004</v>
      </c>
      <c r="I62" s="16">
        <v>111427.45</v>
      </c>
      <c r="J62" s="38">
        <f t="shared" si="8"/>
        <v>1462396.1738556901</v>
      </c>
      <c r="K62" s="13"/>
      <c r="L62" s="16">
        <v>0</v>
      </c>
      <c r="M62" s="16">
        <v>24720.639999999999</v>
      </c>
      <c r="N62" s="38">
        <f t="shared" si="9"/>
        <v>24720.639999999999</v>
      </c>
      <c r="O62" s="13"/>
      <c r="P62" s="16">
        <f>'Workload Allocation '!AB61</f>
        <v>0</v>
      </c>
      <c r="Q62" s="16">
        <f>'Workload Allocation '!AD61</f>
        <v>706.62776920442002</v>
      </c>
      <c r="R62" s="16"/>
      <c r="S62" s="16">
        <v>0</v>
      </c>
      <c r="T62" s="16">
        <v>0</v>
      </c>
      <c r="U62" s="38">
        <f t="shared" si="3"/>
        <v>706.62776920442002</v>
      </c>
      <c r="V62" s="13"/>
      <c r="W62" s="12">
        <f t="shared" si="10"/>
        <v>12813413.471624894</v>
      </c>
      <c r="X62" s="13"/>
      <c r="Y62" s="15">
        <v>245500</v>
      </c>
      <c r="Z62" s="15">
        <v>210076</v>
      </c>
      <c r="AA62" s="13"/>
      <c r="AB62" s="12">
        <f>W62+SUM(Y62:Z62)</f>
        <v>13268989.471624894</v>
      </c>
      <c r="AC62" s="13"/>
      <c r="AD62" s="16">
        <v>48556</v>
      </c>
      <c r="AE62" s="16">
        <v>163903.82999999999</v>
      </c>
      <c r="AF62" s="16">
        <v>1192470.23</v>
      </c>
      <c r="AG62" s="38">
        <f t="shared" si="11"/>
        <v>1404930.06</v>
      </c>
      <c r="AH62" s="13"/>
      <c r="AI62" s="14">
        <f>AB62+AG62</f>
        <v>14673919.531624895</v>
      </c>
      <c r="AK62" s="89">
        <v>27691.8</v>
      </c>
    </row>
    <row r="63" spans="1:37" x14ac:dyDescent="0.25">
      <c r="A63" s="11" t="s">
        <v>68</v>
      </c>
      <c r="B63" s="13"/>
      <c r="C63" s="15">
        <v>4715422.43</v>
      </c>
      <c r="D63" s="15"/>
      <c r="E63" s="12">
        <f t="shared" si="0"/>
        <v>4715422.43</v>
      </c>
      <c r="F63" s="13"/>
      <c r="G63" s="16">
        <v>388043.21</v>
      </c>
      <c r="H63" s="16">
        <v>190174.46674522368</v>
      </c>
      <c r="I63" s="16">
        <v>134553.42000000001</v>
      </c>
      <c r="J63" s="38">
        <f t="shared" si="8"/>
        <v>712771.09674522374</v>
      </c>
      <c r="K63" s="13"/>
      <c r="L63" s="16">
        <v>9456</v>
      </c>
      <c r="M63" s="16">
        <v>38146.5</v>
      </c>
      <c r="N63" s="38">
        <f t="shared" si="9"/>
        <v>47602.5</v>
      </c>
      <c r="O63" s="13"/>
      <c r="P63" s="16">
        <f>'Workload Allocation '!AB62</f>
        <v>0</v>
      </c>
      <c r="Q63" s="16">
        <f>'Workload Allocation '!AD62</f>
        <v>324.39154396148427</v>
      </c>
      <c r="R63" s="16"/>
      <c r="S63" s="16">
        <v>0</v>
      </c>
      <c r="T63" s="16">
        <v>0</v>
      </c>
      <c r="U63" s="38">
        <f t="shared" si="3"/>
        <v>324.39154396148427</v>
      </c>
      <c r="V63" s="13"/>
      <c r="W63" s="12">
        <f t="shared" si="10"/>
        <v>5476120.4182891846</v>
      </c>
      <c r="X63" s="13"/>
      <c r="Y63" s="15">
        <v>105550</v>
      </c>
      <c r="Z63" s="15">
        <v>90867</v>
      </c>
      <c r="AA63" s="13"/>
      <c r="AB63" s="12">
        <f t="shared" si="5"/>
        <v>5672537.4182891846</v>
      </c>
      <c r="AC63" s="13"/>
      <c r="AD63" s="16">
        <v>15788</v>
      </c>
      <c r="AE63" s="16">
        <v>79190.240000000005</v>
      </c>
      <c r="AF63" s="16">
        <v>354644.65</v>
      </c>
      <c r="AG63" s="38">
        <f t="shared" si="11"/>
        <v>449622.89</v>
      </c>
      <c r="AH63" s="13"/>
      <c r="AI63" s="14">
        <f>AB63+AG63</f>
        <v>6122160.3082891842</v>
      </c>
      <c r="AK63" s="89">
        <v>9434.49</v>
      </c>
    </row>
    <row r="64" spans="1:37" x14ac:dyDescent="0.25">
      <c r="A64" s="11" t="s">
        <v>143</v>
      </c>
      <c r="B64" s="13"/>
      <c r="C64" s="15">
        <v>0</v>
      </c>
      <c r="D64" s="15"/>
      <c r="E64" s="12">
        <f t="shared" si="0"/>
        <v>0</v>
      </c>
      <c r="F64" s="13"/>
      <c r="G64" s="15">
        <v>0</v>
      </c>
      <c r="H64" s="15">
        <v>0</v>
      </c>
      <c r="I64" s="15">
        <v>0</v>
      </c>
      <c r="J64" s="38">
        <f t="shared" si="8"/>
        <v>0</v>
      </c>
      <c r="K64" s="13"/>
      <c r="L64" s="16">
        <v>0</v>
      </c>
      <c r="M64" s="15">
        <v>0</v>
      </c>
      <c r="N64" s="38">
        <f t="shared" si="9"/>
        <v>0</v>
      </c>
      <c r="O64" s="13"/>
      <c r="P64" s="16">
        <f>'Workload Allocation '!AB63</f>
        <v>0</v>
      </c>
      <c r="Q64" s="16">
        <f>'Workload Allocation '!AD63</f>
        <v>0</v>
      </c>
      <c r="R64" s="16"/>
      <c r="S64" s="16">
        <v>0</v>
      </c>
      <c r="T64" s="16">
        <v>0</v>
      </c>
      <c r="U64" s="38">
        <f t="shared" si="3"/>
        <v>0</v>
      </c>
      <c r="V64" s="13"/>
      <c r="W64" s="12">
        <f t="shared" si="10"/>
        <v>0</v>
      </c>
      <c r="X64" s="13"/>
      <c r="Y64" s="15">
        <v>0</v>
      </c>
      <c r="Z64" s="15">
        <v>0</v>
      </c>
      <c r="AA64" s="13"/>
      <c r="AB64" s="12">
        <f t="shared" si="5"/>
        <v>0</v>
      </c>
      <c r="AC64" s="13"/>
      <c r="AD64" s="15">
        <v>0</v>
      </c>
      <c r="AE64" s="16">
        <v>0</v>
      </c>
      <c r="AF64" s="16">
        <v>100000</v>
      </c>
      <c r="AG64" s="38">
        <f t="shared" si="11"/>
        <v>100000</v>
      </c>
      <c r="AH64" s="13"/>
      <c r="AI64" s="14">
        <f t="shared" si="12"/>
        <v>100000</v>
      </c>
      <c r="AK64" s="16">
        <v>0</v>
      </c>
    </row>
    <row r="65" spans="1:38" s="30" customFormat="1" ht="18" customHeight="1" thickBot="1" x14ac:dyDescent="0.3">
      <c r="A65" s="23" t="s">
        <v>69</v>
      </c>
      <c r="B65" s="25"/>
      <c r="C65" s="24">
        <f>SUM(C6:C64)</f>
        <v>1786176910.9200001</v>
      </c>
      <c r="D65" s="24">
        <f t="shared" ref="D65" si="13">SUM(D6:D64)</f>
        <v>-187368</v>
      </c>
      <c r="E65" s="29">
        <f>SUM(E6:E64)</f>
        <v>1785989542.9200001</v>
      </c>
      <c r="F65" s="25"/>
      <c r="G65" s="26">
        <f>SUM(G6:G64)</f>
        <v>167830999.97999984</v>
      </c>
      <c r="H65" s="26">
        <f>SUM(H6:H64)</f>
        <v>72172999.549781471</v>
      </c>
      <c r="I65" s="26">
        <f>SUM(I6:I64)</f>
        <v>30169555.170000002</v>
      </c>
      <c r="J65" s="26">
        <f t="shared" ref="J65" si="14">SUM(J6:J64)</f>
        <v>270173554.69978142</v>
      </c>
      <c r="K65" s="25"/>
      <c r="L65" s="27">
        <f>SUM(L6:L64)</f>
        <v>897100</v>
      </c>
      <c r="M65" s="26">
        <f>SUM(M6:M64)</f>
        <v>9222999.9900000021</v>
      </c>
      <c r="N65" s="26">
        <f>SUM(N6:N64)</f>
        <v>10120099.990000002</v>
      </c>
      <c r="O65" s="25"/>
      <c r="P65" s="27">
        <f t="shared" ref="P65:T65" si="15">SUM(P6:P64)</f>
        <v>-121730.21043852658</v>
      </c>
      <c r="Q65" s="27">
        <f t="shared" si="15"/>
        <v>121730.2104385266</v>
      </c>
      <c r="R65" s="27">
        <f t="shared" si="15"/>
        <v>-43825</v>
      </c>
      <c r="S65" s="29">
        <f t="shared" si="15"/>
        <v>0</v>
      </c>
      <c r="T65" s="29">
        <f t="shared" si="15"/>
        <v>0</v>
      </c>
      <c r="U65" s="27">
        <f>SUM(U6:U64)</f>
        <v>-43824.999999999971</v>
      </c>
      <c r="V65" s="25"/>
      <c r="W65" s="24">
        <f>SUM(W6:W64)</f>
        <v>2066239372.6097813</v>
      </c>
      <c r="X65" s="25"/>
      <c r="Y65" s="24">
        <f>SUM(Y6:Y64)</f>
        <v>50000000</v>
      </c>
      <c r="Z65" s="24">
        <f>SUM(Z6:Z64)</f>
        <v>68818575</v>
      </c>
      <c r="AA65" s="25"/>
      <c r="AB65" s="24">
        <f>SUM(AB6:AB64)</f>
        <v>2185057947.6097813</v>
      </c>
      <c r="AC65" s="25"/>
      <c r="AD65" s="24">
        <f>SUM(AD6:AD64)</f>
        <v>10907514</v>
      </c>
      <c r="AE65" s="24">
        <f>SUM(AE6:AE64)</f>
        <v>25299999.999999993</v>
      </c>
      <c r="AF65" s="26">
        <f>SUM(AF6:AF64)</f>
        <v>156700000</v>
      </c>
      <c r="AG65" s="26">
        <f t="shared" ref="AG65:AK65" si="16">SUM(AG6:AG64)</f>
        <v>192907514</v>
      </c>
      <c r="AH65" s="25"/>
      <c r="AI65" s="26">
        <f>SUM(AI6:AI64)</f>
        <v>2377965461.6097808</v>
      </c>
      <c r="AK65" s="26">
        <f t="shared" si="16"/>
        <v>5000000.0000000028</v>
      </c>
    </row>
    <row r="66" spans="1:38" x14ac:dyDescent="0.25">
      <c r="C66" s="21"/>
      <c r="D66" s="21"/>
      <c r="E66" s="21"/>
      <c r="F66" s="21"/>
      <c r="G66" s="21"/>
      <c r="H66" s="141"/>
      <c r="I66" s="21"/>
      <c r="J66" s="21"/>
      <c r="K66" s="21"/>
      <c r="L66" s="21"/>
      <c r="M66" s="21"/>
      <c r="N66" s="21"/>
      <c r="O66" s="21"/>
      <c r="Q66" s="21"/>
      <c r="R66" s="21"/>
      <c r="U66" s="21"/>
      <c r="V66" s="21"/>
      <c r="W66" s="21"/>
      <c r="X66" s="21"/>
      <c r="Y66" s="21"/>
      <c r="Z66" s="21"/>
      <c r="AA66" s="21"/>
      <c r="AB66" s="21"/>
      <c r="AD66" s="21"/>
      <c r="AE66" s="21"/>
      <c r="AG66" s="128"/>
      <c r="AI66" s="21"/>
    </row>
    <row r="67" spans="1:38" x14ac:dyDescent="0.25">
      <c r="C67" s="21"/>
      <c r="D67" s="21"/>
      <c r="E67" s="21"/>
      <c r="F67" s="21"/>
      <c r="G67" s="21"/>
      <c r="H67" s="141"/>
      <c r="I67" s="21"/>
      <c r="J67" s="21"/>
      <c r="K67" s="21"/>
      <c r="L67" s="21"/>
      <c r="M67" s="21"/>
      <c r="N67" s="21"/>
      <c r="O67" s="21"/>
      <c r="Q67" s="21"/>
      <c r="R67" s="21"/>
      <c r="U67" s="21"/>
      <c r="V67" s="21"/>
      <c r="W67" s="21"/>
      <c r="X67" s="21"/>
      <c r="Y67" s="21"/>
      <c r="Z67" s="21"/>
      <c r="AA67" s="21"/>
      <c r="AB67" s="21"/>
      <c r="AD67" s="21"/>
      <c r="AE67" s="21"/>
      <c r="AG67" s="128"/>
      <c r="AI67" s="13"/>
    </row>
    <row r="68" spans="1:38" x14ac:dyDescent="0.25">
      <c r="C68" s="21"/>
      <c r="D68" s="21"/>
      <c r="E68" s="21"/>
      <c r="F68" s="21"/>
      <c r="G68" s="21"/>
      <c r="H68" s="141"/>
      <c r="I68" s="21"/>
      <c r="J68" s="21"/>
      <c r="K68" s="21"/>
      <c r="L68" s="21"/>
      <c r="M68" s="21"/>
      <c r="N68" s="21"/>
      <c r="O68" s="21"/>
      <c r="Q68" s="21"/>
      <c r="R68" s="21"/>
      <c r="U68" s="21"/>
      <c r="V68" s="21"/>
      <c r="W68" s="21"/>
      <c r="X68" s="21"/>
      <c r="Y68" s="21"/>
      <c r="Z68" s="21"/>
      <c r="AA68" s="21"/>
      <c r="AB68" s="21"/>
      <c r="AD68" s="21"/>
      <c r="AE68" s="21"/>
      <c r="AG68" s="131"/>
    </row>
    <row r="69" spans="1:38" x14ac:dyDescent="0.25">
      <c r="AE69" s="21"/>
      <c r="AG69" s="128"/>
      <c r="AI69" s="21"/>
    </row>
    <row r="70" spans="1:38" x14ac:dyDescent="0.25">
      <c r="AG70" s="128"/>
      <c r="AI70" s="21"/>
    </row>
    <row r="71" spans="1:38" x14ac:dyDescent="0.25">
      <c r="AG71" s="128"/>
      <c r="AI71" s="21"/>
      <c r="AL71" s="21"/>
    </row>
    <row r="72" spans="1:38" x14ac:dyDescent="0.25">
      <c r="AG72" s="128"/>
      <c r="AI72" s="13"/>
    </row>
    <row r="73" spans="1:38" x14ac:dyDescent="0.25">
      <c r="AG73" s="128"/>
    </row>
    <row r="74" spans="1:38" x14ac:dyDescent="0.25">
      <c r="AG74" s="128"/>
      <c r="AI74" s="21"/>
    </row>
    <row r="75" spans="1:38" x14ac:dyDescent="0.25">
      <c r="AG75" s="128"/>
      <c r="AI75" s="21"/>
    </row>
    <row r="76" spans="1:38" x14ac:dyDescent="0.25">
      <c r="AG76" s="128"/>
    </row>
    <row r="77" spans="1:38" x14ac:dyDescent="0.25">
      <c r="AG77" s="128"/>
    </row>
    <row r="78" spans="1:38" x14ac:dyDescent="0.25">
      <c r="AG78" s="128"/>
    </row>
    <row r="79" spans="1:38" x14ac:dyDescent="0.25">
      <c r="AG79" s="128"/>
    </row>
    <row r="80" spans="1:38" x14ac:dyDescent="0.25">
      <c r="AG80" s="128"/>
    </row>
    <row r="81" spans="33:33" x14ac:dyDescent="0.25">
      <c r="AG81" s="128"/>
    </row>
    <row r="82" spans="33:33" x14ac:dyDescent="0.25">
      <c r="AG82" s="128"/>
    </row>
    <row r="83" spans="33:33" x14ac:dyDescent="0.25">
      <c r="AG83" s="128"/>
    </row>
    <row r="84" spans="33:33" x14ac:dyDescent="0.25">
      <c r="AG84" s="128"/>
    </row>
    <row r="85" spans="33:33" x14ac:dyDescent="0.25">
      <c r="AG85" s="128"/>
    </row>
    <row r="86" spans="33:33" x14ac:dyDescent="0.25">
      <c r="AG86" s="128"/>
    </row>
    <row r="87" spans="33:33" x14ac:dyDescent="0.25">
      <c r="AG87" s="128"/>
    </row>
    <row r="88" spans="33:33" x14ac:dyDescent="0.25">
      <c r="AG88" s="128"/>
    </row>
    <row r="89" spans="33:33" x14ac:dyDescent="0.25">
      <c r="AG89" s="128"/>
    </row>
    <row r="90" spans="33:33" x14ac:dyDescent="0.25">
      <c r="AG90" s="128"/>
    </row>
    <row r="91" spans="33:33" x14ac:dyDescent="0.25">
      <c r="AG91" s="128"/>
    </row>
    <row r="92" spans="33:33" x14ac:dyDescent="0.25">
      <c r="AG92" s="128"/>
    </row>
    <row r="93" spans="33:33" x14ac:dyDescent="0.25">
      <c r="AG93" s="128"/>
    </row>
    <row r="94" spans="33:33" x14ac:dyDescent="0.25">
      <c r="AG94" s="128"/>
    </row>
    <row r="95" spans="33:33" x14ac:dyDescent="0.25">
      <c r="AG95" s="128"/>
    </row>
    <row r="96" spans="33:33" x14ac:dyDescent="0.25">
      <c r="AG96" s="128"/>
    </row>
    <row r="97" spans="33:33" x14ac:dyDescent="0.25">
      <c r="AG97" s="128"/>
    </row>
    <row r="98" spans="33:33" x14ac:dyDescent="0.25">
      <c r="AG98" s="128"/>
    </row>
    <row r="99" spans="33:33" x14ac:dyDescent="0.25">
      <c r="AG99" s="128"/>
    </row>
    <row r="100" spans="33:33" x14ac:dyDescent="0.25">
      <c r="AG100" s="128"/>
    </row>
    <row r="101" spans="33:33" x14ac:dyDescent="0.25">
      <c r="AG101" s="128"/>
    </row>
    <row r="102" spans="33:33" x14ac:dyDescent="0.25">
      <c r="AG102" s="128"/>
    </row>
    <row r="103" spans="33:33" x14ac:dyDescent="0.25">
      <c r="AG103" s="128"/>
    </row>
    <row r="104" spans="33:33" x14ac:dyDescent="0.25">
      <c r="AG104" s="128"/>
    </row>
    <row r="105" spans="33:33" x14ac:dyDescent="0.25">
      <c r="AG105" s="128"/>
    </row>
    <row r="106" spans="33:33" x14ac:dyDescent="0.25">
      <c r="AG106" s="128"/>
    </row>
    <row r="107" spans="33:33" x14ac:dyDescent="0.25">
      <c r="AG107" s="128"/>
    </row>
    <row r="108" spans="33:33" x14ac:dyDescent="0.25">
      <c r="AG108" s="128"/>
    </row>
  </sheetData>
  <mergeCells count="35">
    <mergeCell ref="L2:N2"/>
    <mergeCell ref="D3:D4"/>
    <mergeCell ref="R3:R4"/>
    <mergeCell ref="AG2:AG4"/>
    <mergeCell ref="A1:A5"/>
    <mergeCell ref="C1:C4"/>
    <mergeCell ref="E1:E4"/>
    <mergeCell ref="W1:W4"/>
    <mergeCell ref="AF3:AF4"/>
    <mergeCell ref="L1:N1"/>
    <mergeCell ref="P1:U1"/>
    <mergeCell ref="Y1:Z1"/>
    <mergeCell ref="G2:J2"/>
    <mergeCell ref="G1:J1"/>
    <mergeCell ref="G3:G4"/>
    <mergeCell ref="H3:H4"/>
    <mergeCell ref="I3:I4"/>
    <mergeCell ref="Y3:Y4"/>
    <mergeCell ref="J3:J4"/>
    <mergeCell ref="L3:L4"/>
    <mergeCell ref="M3:M4"/>
    <mergeCell ref="N3:N4"/>
    <mergeCell ref="P3:P4"/>
    <mergeCell ref="Q3:Q4"/>
    <mergeCell ref="S3:S4"/>
    <mergeCell ref="T3:T4"/>
    <mergeCell ref="U3:U4"/>
    <mergeCell ref="AD3:AD4"/>
    <mergeCell ref="P2:U2"/>
    <mergeCell ref="AE3:AE4"/>
    <mergeCell ref="AD1:AG1"/>
    <mergeCell ref="AK3:AK4"/>
    <mergeCell ref="AI1:AI4"/>
    <mergeCell ref="Z3:Z4"/>
    <mergeCell ref="AB1:AB4"/>
  </mergeCells>
  <printOptions horizontalCentered="1"/>
  <pageMargins left="0.45" right="0.45" top="0.5" bottom="0.45" header="0.25" footer="0.15"/>
  <pageSetup scale="50" fitToHeight="0" orientation="landscape" r:id="rId1"/>
  <headerFooter alignWithMargins="0">
    <oddHeader>&amp;R&amp;"-,Bold"&amp;18Attachment B</oddHeader>
    <oddFooter xml:space="preserve">&amp;L&amp;"-,Italic"&amp;12 &amp;X1&amp;X Benefits funding reflects actual cost changes as identified by the court and is fiscally neutral.
</oddFooter>
  </headerFooter>
  <colBreaks count="1" manualBreakCount="1">
    <brk id="14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DAC36-CE75-47CA-9E86-9D8511132076}">
  <dimension ref="A1:AH66"/>
  <sheetViews>
    <sheetView showGridLines="0" zoomScaleNormal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F66" sqref="F66"/>
    </sheetView>
  </sheetViews>
  <sheetFormatPr defaultColWidth="9.140625" defaultRowHeight="15" x14ac:dyDescent="0.25"/>
  <cols>
    <col min="1" max="1" width="14.7109375" style="1" bestFit="1" customWidth="1"/>
    <col min="2" max="2" width="1.7109375" style="1" customWidth="1"/>
    <col min="3" max="3" width="14.7109375" style="1" customWidth="1"/>
    <col min="4" max="4" width="1.7109375" style="1" customWidth="1"/>
    <col min="5" max="5" width="14.7109375" style="1" customWidth="1"/>
    <col min="6" max="6" width="13.5703125" style="1" customWidth="1"/>
    <col min="7" max="7" width="1.7109375" style="1" customWidth="1"/>
    <col min="8" max="8" width="14.7109375" style="1" customWidth="1"/>
    <col min="9" max="9" width="1.7109375" style="1" customWidth="1"/>
    <col min="10" max="10" width="14.7109375" style="1" customWidth="1"/>
    <col min="11" max="11" width="13.5703125" style="1" customWidth="1"/>
    <col min="12" max="12" width="12.85546875" style="1" customWidth="1"/>
    <col min="13" max="15" width="14.7109375" style="1" customWidth="1"/>
    <col min="16" max="16" width="1.7109375" style="1" customWidth="1"/>
    <col min="17" max="17" width="15.28515625" style="1" customWidth="1"/>
    <col min="18" max="18" width="13.7109375" style="1" customWidth="1"/>
    <col min="19" max="19" width="14" style="1" customWidth="1"/>
    <col min="20" max="20" width="19" style="1" customWidth="1"/>
    <col min="21" max="21" width="14" style="1" customWidth="1"/>
    <col min="22" max="22" width="13.42578125" style="1" customWidth="1"/>
    <col min="23" max="23" width="14.7109375" style="1" customWidth="1"/>
    <col min="24" max="24" width="14.28515625" style="1" customWidth="1"/>
    <col min="25" max="25" width="14.7109375" style="34" customWidth="1"/>
    <col min="26" max="26" width="15.85546875" style="33" customWidth="1"/>
    <col min="27" max="27" width="13.140625" style="1" customWidth="1"/>
    <col min="28" max="28" width="13.5703125" style="1" customWidth="1"/>
    <col min="29" max="29" width="14" style="41" customWidth="1"/>
    <col min="30" max="30" width="13.140625" style="1" customWidth="1"/>
    <col min="31" max="31" width="15.28515625" style="1" customWidth="1"/>
    <col min="32" max="32" width="1.7109375" style="33" customWidth="1"/>
    <col min="33" max="33" width="16.28515625" style="1" bestFit="1" customWidth="1"/>
    <col min="34" max="34" width="13.140625" style="1" customWidth="1"/>
    <col min="35" max="16384" width="9.140625" style="1"/>
  </cols>
  <sheetData>
    <row r="1" spans="1:34" ht="30.75" customHeight="1" x14ac:dyDescent="0.25">
      <c r="A1" s="159" t="s">
        <v>1</v>
      </c>
      <c r="C1" s="232" t="s">
        <v>318</v>
      </c>
      <c r="E1" s="193" t="s">
        <v>330</v>
      </c>
      <c r="F1" s="194" t="s">
        <v>93</v>
      </c>
      <c r="H1" s="160" t="s">
        <v>284</v>
      </c>
      <c r="J1" s="252" t="s">
        <v>310</v>
      </c>
      <c r="K1" s="253"/>
      <c r="L1" s="253"/>
      <c r="M1" s="252" t="s">
        <v>331</v>
      </c>
      <c r="N1" s="253"/>
      <c r="O1" s="256"/>
      <c r="Q1" s="209" t="s">
        <v>123</v>
      </c>
      <c r="R1" s="210"/>
      <c r="S1" s="210"/>
      <c r="T1" s="210"/>
      <c r="U1" s="210"/>
      <c r="V1" s="210"/>
      <c r="W1" s="210"/>
      <c r="X1" s="210"/>
      <c r="Y1" s="210"/>
      <c r="Z1" s="211"/>
      <c r="AA1" s="209" t="s">
        <v>123</v>
      </c>
      <c r="AB1" s="210"/>
      <c r="AC1" s="210"/>
      <c r="AD1" s="210"/>
      <c r="AE1" s="211"/>
      <c r="AG1" s="214" t="s">
        <v>125</v>
      </c>
      <c r="AH1" s="214"/>
    </row>
    <row r="2" spans="1:34" ht="30" x14ac:dyDescent="0.25">
      <c r="A2" s="159"/>
      <c r="C2" s="232"/>
      <c r="E2" s="193"/>
      <c r="F2" s="195"/>
      <c r="H2" s="160"/>
      <c r="J2" s="254"/>
      <c r="K2" s="255"/>
      <c r="L2" s="255"/>
      <c r="M2" s="254"/>
      <c r="N2" s="255"/>
      <c r="O2" s="257"/>
      <c r="Q2" s="258" t="s">
        <v>311</v>
      </c>
      <c r="R2" s="117" t="s">
        <v>79</v>
      </c>
      <c r="S2" s="117" t="s">
        <v>80</v>
      </c>
      <c r="T2" s="117" t="s">
        <v>81</v>
      </c>
      <c r="U2" s="117" t="s">
        <v>82</v>
      </c>
      <c r="V2" s="117" t="s">
        <v>153</v>
      </c>
      <c r="W2" s="117" t="s">
        <v>132</v>
      </c>
      <c r="X2" s="134" t="s">
        <v>336</v>
      </c>
      <c r="Y2" s="140" t="s">
        <v>338</v>
      </c>
      <c r="Z2" s="161" t="s">
        <v>337</v>
      </c>
      <c r="AA2" s="212" t="s">
        <v>312</v>
      </c>
      <c r="AB2" s="212"/>
      <c r="AC2" s="212"/>
      <c r="AD2" s="212"/>
      <c r="AE2" s="258" t="s">
        <v>313</v>
      </c>
      <c r="AF2" s="35"/>
      <c r="AG2" s="213" t="s">
        <v>314</v>
      </c>
      <c r="AH2" s="213" t="s">
        <v>126</v>
      </c>
    </row>
    <row r="3" spans="1:34" s="4" customFormat="1" ht="90" x14ac:dyDescent="0.25">
      <c r="A3" s="159"/>
      <c r="C3" s="232"/>
      <c r="E3" s="193"/>
      <c r="F3" s="196"/>
      <c r="H3" s="160"/>
      <c r="J3" s="73" t="s">
        <v>71</v>
      </c>
      <c r="K3" s="73" t="s">
        <v>72</v>
      </c>
      <c r="L3" s="73" t="s">
        <v>0</v>
      </c>
      <c r="M3" s="73" t="s">
        <v>302</v>
      </c>
      <c r="N3" s="73" t="s">
        <v>332</v>
      </c>
      <c r="O3" s="73" t="s">
        <v>120</v>
      </c>
      <c r="Q3" s="258"/>
      <c r="R3" s="116" t="s">
        <v>333</v>
      </c>
      <c r="S3" s="116" t="s">
        <v>334</v>
      </c>
      <c r="T3" s="116" t="s">
        <v>335</v>
      </c>
      <c r="U3" s="67" t="s">
        <v>315</v>
      </c>
      <c r="V3" s="116" t="s">
        <v>322</v>
      </c>
      <c r="W3" s="137" t="s">
        <v>316</v>
      </c>
      <c r="X3" s="116" t="s">
        <v>300</v>
      </c>
      <c r="Y3" s="139" t="s">
        <v>339</v>
      </c>
      <c r="Z3" s="161"/>
      <c r="AA3" s="116" t="s">
        <v>94</v>
      </c>
      <c r="AB3" s="116" t="s">
        <v>95</v>
      </c>
      <c r="AC3" s="116" t="s">
        <v>96</v>
      </c>
      <c r="AD3" s="116" t="s">
        <v>97</v>
      </c>
      <c r="AE3" s="258"/>
      <c r="AF3" s="35"/>
      <c r="AG3" s="213"/>
      <c r="AH3" s="213"/>
    </row>
    <row r="4" spans="1:34" x14ac:dyDescent="0.25">
      <c r="A4" s="159"/>
      <c r="B4" s="6"/>
      <c r="C4" s="8" t="s">
        <v>2</v>
      </c>
      <c r="D4" s="6"/>
      <c r="E4" s="8" t="s">
        <v>3</v>
      </c>
      <c r="F4" s="8" t="s">
        <v>4</v>
      </c>
      <c r="G4" s="6"/>
      <c r="H4" s="8" t="s">
        <v>295</v>
      </c>
      <c r="I4" s="6"/>
      <c r="J4" s="8" t="s">
        <v>6</v>
      </c>
      <c r="K4" s="8" t="s">
        <v>7</v>
      </c>
      <c r="L4" s="8" t="s">
        <v>8</v>
      </c>
      <c r="M4" s="8" t="s">
        <v>9</v>
      </c>
      <c r="N4" s="8" t="s">
        <v>294</v>
      </c>
      <c r="O4" s="8" t="s">
        <v>306</v>
      </c>
      <c r="P4" s="6"/>
      <c r="Q4" s="7" t="s">
        <v>307</v>
      </c>
      <c r="R4" s="7" t="s">
        <v>74</v>
      </c>
      <c r="S4" s="8" t="s">
        <v>70</v>
      </c>
      <c r="T4" s="8" t="s">
        <v>76</v>
      </c>
      <c r="U4" s="8" t="s">
        <v>99</v>
      </c>
      <c r="V4" s="8" t="s">
        <v>77</v>
      </c>
      <c r="W4" s="8" t="s">
        <v>90</v>
      </c>
      <c r="X4" s="8" t="s">
        <v>78</v>
      </c>
      <c r="Y4" s="8" t="s">
        <v>91</v>
      </c>
      <c r="Z4" s="8" t="s">
        <v>340</v>
      </c>
      <c r="AA4" s="8" t="s">
        <v>100</v>
      </c>
      <c r="AB4" s="8" t="s">
        <v>101</v>
      </c>
      <c r="AC4" s="8" t="s">
        <v>124</v>
      </c>
      <c r="AD4" s="8" t="s">
        <v>102</v>
      </c>
      <c r="AE4" s="8" t="s">
        <v>341</v>
      </c>
      <c r="AF4" s="9"/>
      <c r="AG4" s="8" t="s">
        <v>104</v>
      </c>
      <c r="AH4" s="8" t="s">
        <v>342</v>
      </c>
    </row>
    <row r="5" spans="1:34" x14ac:dyDescent="0.25">
      <c r="A5" s="11" t="s">
        <v>11</v>
      </c>
      <c r="B5" s="13"/>
      <c r="C5" s="12">
        <f>'TC Allocations'!E6</f>
        <v>68629106.879999995</v>
      </c>
      <c r="D5" s="13"/>
      <c r="E5" s="15">
        <f>'TC Allocations'!Y6</f>
        <v>2104111</v>
      </c>
      <c r="F5" s="15">
        <f>'TC Allocations'!Z6</f>
        <v>3102046</v>
      </c>
      <c r="G5" s="13"/>
      <c r="H5" s="12">
        <f>C5+SUM(E5:F5)</f>
        <v>73835263.879999995</v>
      </c>
      <c r="I5" s="13"/>
      <c r="J5" s="15">
        <v>104652.84</v>
      </c>
      <c r="K5" s="16">
        <f>'TC Allocations'!AD6</f>
        <v>424792</v>
      </c>
      <c r="L5" s="16">
        <f>'TC Allocations'!AE6</f>
        <v>1009970.39</v>
      </c>
      <c r="M5" s="15">
        <v>-3317863.87</v>
      </c>
      <c r="N5" s="15">
        <v>-2233063.7599999998</v>
      </c>
      <c r="O5" s="12">
        <f t="shared" ref="O5:O36" si="0">SUM(J5:N5)</f>
        <v>-4011512.4</v>
      </c>
      <c r="P5" s="13"/>
      <c r="Q5" s="14">
        <f t="shared" ref="Q5:Q36" si="1">H5+O5</f>
        <v>69823751.479999989</v>
      </c>
      <c r="R5" s="14">
        <v>0</v>
      </c>
      <c r="S5" s="15">
        <v>-33738.660000000003</v>
      </c>
      <c r="T5" s="16">
        <v>-11428.46</v>
      </c>
      <c r="U5" s="16">
        <f>'TC Allocations'!I6</f>
        <v>527835.6</v>
      </c>
      <c r="V5" s="16">
        <f>'TC Allocations'!M6</f>
        <v>181355.71</v>
      </c>
      <c r="W5" s="16">
        <v>2934872.32</v>
      </c>
      <c r="X5" s="16">
        <f>'TC Allocations'!G6</f>
        <v>6685811.1299999999</v>
      </c>
      <c r="Y5" s="16">
        <f>'TC Allocations'!H6</f>
        <v>2740781.1242992417</v>
      </c>
      <c r="Z5" s="38">
        <f t="shared" ref="Z5:Z36" si="2">SUM(Q5:Y5)</f>
        <v>82849240.244299218</v>
      </c>
      <c r="AA5" s="16"/>
      <c r="AB5" s="16"/>
      <c r="AC5" s="39">
        <f>IF( AA5=0,Z5/($Z$64-$Z$6-$Z$50),"-")</f>
        <v>3.7429996216448769E-2</v>
      </c>
      <c r="AD5" s="16">
        <f>-(SUM($AB$6+$AB$50)*AC5)</f>
        <v>4556.3613161415624</v>
      </c>
      <c r="AE5" s="12">
        <f>Z5+AB5+AD5</f>
        <v>82853796.605615363</v>
      </c>
      <c r="AF5" s="17"/>
      <c r="AG5" s="38">
        <v>91263263.989999995</v>
      </c>
      <c r="AH5" s="18">
        <f>AE5/AG5</f>
        <v>0.90785484743011069</v>
      </c>
    </row>
    <row r="6" spans="1:34" x14ac:dyDescent="0.25">
      <c r="A6" s="11" t="s">
        <v>12</v>
      </c>
      <c r="B6" s="13"/>
      <c r="C6" s="12">
        <f>'TC Allocations'!E7</f>
        <v>746332.22</v>
      </c>
      <c r="D6" s="13"/>
      <c r="E6" s="15">
        <f>'TC Allocations'!Y7</f>
        <v>21282</v>
      </c>
      <c r="F6" s="15">
        <f>'TC Allocations'!Z7</f>
        <v>20340</v>
      </c>
      <c r="G6" s="13"/>
      <c r="H6" s="12">
        <f t="shared" ref="H6:H63" si="3">C6+SUM(E6:F6)</f>
        <v>787954.22</v>
      </c>
      <c r="I6" s="13"/>
      <c r="J6" s="15">
        <v>20</v>
      </c>
      <c r="K6" s="16">
        <f>'TC Allocations'!AD7</f>
        <v>2034</v>
      </c>
      <c r="L6" s="16">
        <f>'TC Allocations'!AE7</f>
        <v>34674.94</v>
      </c>
      <c r="M6" s="15">
        <v>0</v>
      </c>
      <c r="N6" s="15">
        <v>0</v>
      </c>
      <c r="O6" s="12">
        <f t="shared" si="0"/>
        <v>36728.94</v>
      </c>
      <c r="P6" s="13"/>
      <c r="Q6" s="14">
        <f t="shared" si="1"/>
        <v>824683.15999999992</v>
      </c>
      <c r="R6" s="14">
        <v>0</v>
      </c>
      <c r="S6" s="15">
        <v>0</v>
      </c>
      <c r="T6" s="16">
        <v>9</v>
      </c>
      <c r="U6" s="16">
        <f>'TC Allocations'!I7</f>
        <v>7332.27</v>
      </c>
      <c r="V6" s="16">
        <f>'TC Allocations'!M7</f>
        <v>0</v>
      </c>
      <c r="W6" s="16">
        <v>23365</v>
      </c>
      <c r="X6" s="16">
        <f>'TC Allocations'!G7</f>
        <v>0</v>
      </c>
      <c r="Y6" s="16">
        <f>'TC Allocations'!H7</f>
        <v>29599.935157453569</v>
      </c>
      <c r="Z6" s="38">
        <f t="shared" si="2"/>
        <v>884989.36515745346</v>
      </c>
      <c r="AA6" s="16">
        <v>800000</v>
      </c>
      <c r="AB6" s="16">
        <f>AA6-Z6</f>
        <v>-84989.36515745346</v>
      </c>
      <c r="AC6" s="39" t="str">
        <f>IF( AA6=0,Z6/($Z$64-$Z$6-$Z$50),"-")</f>
        <v>-</v>
      </c>
      <c r="AD6" s="16"/>
      <c r="AE6" s="12">
        <f>Z6+AB6+AD6</f>
        <v>800000</v>
      </c>
      <c r="AF6" s="17"/>
      <c r="AG6" s="38">
        <v>436233.27</v>
      </c>
      <c r="AH6" s="18">
        <f t="shared" ref="AH6:AH62" si="4">AE6/AG6</f>
        <v>1.8338812168086125</v>
      </c>
    </row>
    <row r="7" spans="1:34" x14ac:dyDescent="0.25">
      <c r="A7" s="11" t="s">
        <v>13</v>
      </c>
      <c r="B7" s="13"/>
      <c r="C7" s="12">
        <f>'TC Allocations'!E8</f>
        <v>3104386.79</v>
      </c>
      <c r="D7" s="13"/>
      <c r="E7" s="15">
        <f>'TC Allocations'!Y8</f>
        <v>62182</v>
      </c>
      <c r="F7" s="15">
        <f>'TC Allocations'!Z8</f>
        <v>51756</v>
      </c>
      <c r="G7" s="13"/>
      <c r="H7" s="12">
        <f t="shared" si="3"/>
        <v>3218324.79</v>
      </c>
      <c r="I7" s="13"/>
      <c r="J7" s="15">
        <v>749.97</v>
      </c>
      <c r="K7" s="16">
        <f>'TC Allocations'!AD8</f>
        <v>11006</v>
      </c>
      <c r="L7" s="16">
        <f>'TC Allocations'!AE8</f>
        <v>56263.12</v>
      </c>
      <c r="M7" s="15">
        <v>0</v>
      </c>
      <c r="N7" s="15">
        <v>-124454.7</v>
      </c>
      <c r="O7" s="12">
        <f t="shared" si="0"/>
        <v>-56435.61</v>
      </c>
      <c r="P7" s="13"/>
      <c r="Q7" s="14">
        <f t="shared" si="1"/>
        <v>3161889.18</v>
      </c>
      <c r="R7" s="14">
        <v>0</v>
      </c>
      <c r="S7" s="15">
        <v>-21840.94</v>
      </c>
      <c r="T7" s="16">
        <v>-32.950000000000003</v>
      </c>
      <c r="U7" s="16">
        <f>'TC Allocations'!I8</f>
        <v>0</v>
      </c>
      <c r="V7" s="16">
        <f>'TC Allocations'!M8</f>
        <v>5540.83</v>
      </c>
      <c r="W7" s="16">
        <v>302438.46999999997</v>
      </c>
      <c r="X7" s="16">
        <f>'TC Allocations'!G8</f>
        <v>238163.18</v>
      </c>
      <c r="Y7" s="16">
        <f>'TC Allocations'!H8</f>
        <v>125601.34879083784</v>
      </c>
      <c r="Z7" s="38">
        <f t="shared" si="2"/>
        <v>3811759.1187908379</v>
      </c>
      <c r="AA7" s="16"/>
      <c r="AB7" s="16"/>
      <c r="AC7" s="39">
        <f>IF( AA7=0,Z7/($Z$64-$Z$6-$Z$50),"-")</f>
        <v>1.7220933948657717E-3</v>
      </c>
      <c r="AD7" s="16">
        <f t="shared" ref="AD7:AD49" si="5">-(SUM($AB$6+$AB$50)*AC7)</f>
        <v>209.63079135180703</v>
      </c>
      <c r="AE7" s="12">
        <f t="shared" ref="AE7:AE63" si="6">Z7+AB7+AD7</f>
        <v>3811968.7495821896</v>
      </c>
      <c r="AF7" s="17"/>
      <c r="AG7" s="38">
        <v>4104927.06</v>
      </c>
      <c r="AH7" s="18">
        <f t="shared" si="4"/>
        <v>0.92863251742704278</v>
      </c>
    </row>
    <row r="8" spans="1:34" x14ac:dyDescent="0.25">
      <c r="A8" s="11" t="s">
        <v>14</v>
      </c>
      <c r="B8" s="13"/>
      <c r="C8" s="12">
        <f>'TC Allocations'!E9</f>
        <v>10805408.289999999</v>
      </c>
      <c r="D8" s="13"/>
      <c r="E8" s="15">
        <f>'TC Allocations'!Y9</f>
        <v>273524</v>
      </c>
      <c r="F8" s="15">
        <f>'TC Allocations'!Z9</f>
        <v>124077</v>
      </c>
      <c r="G8" s="13"/>
      <c r="H8" s="12">
        <f>C8+SUM(E8:F8)</f>
        <v>11203009.289999999</v>
      </c>
      <c r="I8" s="13"/>
      <c r="J8" s="15">
        <v>14307.22</v>
      </c>
      <c r="K8" s="16">
        <f>'TC Allocations'!AD9</f>
        <v>59332</v>
      </c>
      <c r="L8" s="16">
        <f>'TC Allocations'!AE9</f>
        <v>163673.91</v>
      </c>
      <c r="M8" s="15">
        <v>-487715.73</v>
      </c>
      <c r="N8" s="15">
        <v>-394198.33</v>
      </c>
      <c r="O8" s="12">
        <f t="shared" si="0"/>
        <v>-644600.92999999993</v>
      </c>
      <c r="P8" s="13"/>
      <c r="Q8" s="14">
        <f t="shared" si="1"/>
        <v>10558408.359999999</v>
      </c>
      <c r="R8" s="14">
        <v>0</v>
      </c>
      <c r="S8" s="15">
        <v>-14301.91</v>
      </c>
      <c r="T8" s="16">
        <v>-3012.21</v>
      </c>
      <c r="U8" s="16">
        <f>'TC Allocations'!I9</f>
        <v>196600.01</v>
      </c>
      <c r="V8" s="16">
        <f>'TC Allocations'!M9</f>
        <v>88227.1</v>
      </c>
      <c r="W8" s="16">
        <v>468591.68</v>
      </c>
      <c r="X8" s="16">
        <f>'TC Allocations'!G9</f>
        <v>983799.87</v>
      </c>
      <c r="Y8" s="16">
        <f>'TC Allocations'!H9</f>
        <v>407515.28474917973</v>
      </c>
      <c r="Z8" s="38">
        <f t="shared" si="2"/>
        <v>12685828.184749177</v>
      </c>
      <c r="AA8" s="16"/>
      <c r="AB8" s="16"/>
      <c r="AC8" s="39">
        <f t="shared" ref="AC8:AC61" si="7">IF( AA8=0,Z8/($Z$64-$Z$6-$Z$50),"-")</f>
        <v>5.7312595692795565E-3</v>
      </c>
      <c r="AD8" s="16">
        <f t="shared" si="5"/>
        <v>697.66743344621966</v>
      </c>
      <c r="AE8" s="12">
        <f t="shared" si="6"/>
        <v>12686525.852182623</v>
      </c>
      <c r="AF8" s="17"/>
      <c r="AG8" s="38">
        <v>15499672.57</v>
      </c>
      <c r="AH8" s="18">
        <f t="shared" si="4"/>
        <v>0.81850282932671159</v>
      </c>
    </row>
    <row r="9" spans="1:34" x14ac:dyDescent="0.25">
      <c r="A9" s="11" t="s">
        <v>15</v>
      </c>
      <c r="B9" s="13"/>
      <c r="C9" s="12">
        <f>'TC Allocations'!E10</f>
        <v>2495135.71</v>
      </c>
      <c r="D9" s="13"/>
      <c r="E9" s="15">
        <f>'TC Allocations'!Y10</f>
        <v>58645</v>
      </c>
      <c r="F9" s="15">
        <f>'TC Allocations'!Z10</f>
        <v>50506</v>
      </c>
      <c r="G9" s="13"/>
      <c r="H9" s="12">
        <f t="shared" si="3"/>
        <v>2604286.71</v>
      </c>
      <c r="I9" s="13"/>
      <c r="J9" s="15">
        <v>951.75</v>
      </c>
      <c r="K9" s="16">
        <f>'TC Allocations'!AD10</f>
        <v>18652</v>
      </c>
      <c r="L9" s="16">
        <f>'TC Allocations'!AE10</f>
        <v>60407.39</v>
      </c>
      <c r="M9" s="15">
        <v>0</v>
      </c>
      <c r="N9" s="15">
        <v>0</v>
      </c>
      <c r="O9" s="12">
        <f t="shared" si="0"/>
        <v>80011.14</v>
      </c>
      <c r="P9" s="13"/>
      <c r="Q9" s="14">
        <f t="shared" si="1"/>
        <v>2684297.85</v>
      </c>
      <c r="R9" s="14">
        <v>0</v>
      </c>
      <c r="S9" s="15">
        <v>0</v>
      </c>
      <c r="T9" s="16">
        <v>-110.07</v>
      </c>
      <c r="U9" s="16">
        <f>'TC Allocations'!I10</f>
        <v>68832.5</v>
      </c>
      <c r="V9" s="16">
        <f>'TC Allocations'!M10</f>
        <v>8311.25</v>
      </c>
      <c r="W9" s="16">
        <v>56788.53</v>
      </c>
      <c r="X9" s="16">
        <f>'TC Allocations'!G10</f>
        <v>190936.32000000001</v>
      </c>
      <c r="Y9" s="16">
        <f>'TC Allocations'!H10</f>
        <v>104177.02804466753</v>
      </c>
      <c r="Z9" s="38">
        <f t="shared" si="2"/>
        <v>3113233.4080446674</v>
      </c>
      <c r="AA9" s="16"/>
      <c r="AB9" s="16"/>
      <c r="AC9" s="39">
        <f t="shared" si="7"/>
        <v>1.4065103595449328E-3</v>
      </c>
      <c r="AD9" s="16">
        <f t="shared" si="5"/>
        <v>171.21480205137237</v>
      </c>
      <c r="AE9" s="12">
        <f t="shared" si="6"/>
        <v>3113404.6228467189</v>
      </c>
      <c r="AF9" s="17"/>
      <c r="AG9" s="38">
        <v>3034382.65</v>
      </c>
      <c r="AH9" s="18">
        <f t="shared" si="4"/>
        <v>1.0260421911016131</v>
      </c>
    </row>
    <row r="10" spans="1:34" x14ac:dyDescent="0.25">
      <c r="A10" s="11" t="s">
        <v>16</v>
      </c>
      <c r="B10" s="13"/>
      <c r="C10" s="12">
        <f>'TC Allocations'!E11</f>
        <v>1881569.62</v>
      </c>
      <c r="D10" s="13"/>
      <c r="E10" s="15">
        <f>'TC Allocations'!Y11</f>
        <v>48701</v>
      </c>
      <c r="F10" s="15">
        <f>'TC Allocations'!Z11</f>
        <v>24773</v>
      </c>
      <c r="G10" s="13"/>
      <c r="H10" s="12">
        <f t="shared" si="3"/>
        <v>1955043.62</v>
      </c>
      <c r="I10" s="13"/>
      <c r="J10" s="15">
        <v>376</v>
      </c>
      <c r="K10" s="16">
        <f>'TC Allocations'!AD11</f>
        <v>13708</v>
      </c>
      <c r="L10" s="16">
        <f>'TC Allocations'!AE11</f>
        <v>46904.78</v>
      </c>
      <c r="M10" s="15">
        <v>0</v>
      </c>
      <c r="N10" s="15">
        <v>0</v>
      </c>
      <c r="O10" s="12">
        <f t="shared" si="0"/>
        <v>60988.78</v>
      </c>
      <c r="P10" s="13"/>
      <c r="Q10" s="14">
        <f t="shared" si="1"/>
        <v>2016032.4000000001</v>
      </c>
      <c r="R10" s="14">
        <v>0</v>
      </c>
      <c r="S10" s="15">
        <v>0</v>
      </c>
      <c r="T10" s="16">
        <v>-64.73</v>
      </c>
      <c r="U10" s="16">
        <f>'TC Allocations'!I11</f>
        <v>7823.26</v>
      </c>
      <c r="V10" s="16">
        <f>'TC Allocations'!M11</f>
        <v>7103.63</v>
      </c>
      <c r="W10" s="16">
        <v>118156.46</v>
      </c>
      <c r="X10" s="16">
        <f>'TC Allocations'!G11</f>
        <v>145554.91</v>
      </c>
      <c r="Y10" s="16">
        <f>'TC Allocations'!H11</f>
        <v>76762.045723770018</v>
      </c>
      <c r="Z10" s="38">
        <f t="shared" si="2"/>
        <v>2371367.97572377</v>
      </c>
      <c r="AA10" s="16"/>
      <c r="AB10" s="16"/>
      <c r="AC10" s="39">
        <f t="shared" si="7"/>
        <v>1.0713471131107446E-3</v>
      </c>
      <c r="AD10" s="16">
        <f t="shared" si="5"/>
        <v>130.41530953167887</v>
      </c>
      <c r="AE10" s="12">
        <f t="shared" si="6"/>
        <v>2371498.3910333016</v>
      </c>
      <c r="AF10" s="17"/>
      <c r="AG10" s="38">
        <v>2415621.0699999998</v>
      </c>
      <c r="AH10" s="18">
        <f t="shared" si="4"/>
        <v>0.9817344369468104</v>
      </c>
    </row>
    <row r="11" spans="1:34" x14ac:dyDescent="0.25">
      <c r="A11" s="11" t="s">
        <v>17</v>
      </c>
      <c r="B11" s="13"/>
      <c r="C11" s="12">
        <f>'TC Allocations'!E12</f>
        <v>35938896.659999996</v>
      </c>
      <c r="D11" s="13"/>
      <c r="E11" s="15">
        <f>'TC Allocations'!Y12</f>
        <v>1132213</v>
      </c>
      <c r="F11" s="15">
        <f>'TC Allocations'!Z12</f>
        <v>1396191</v>
      </c>
      <c r="G11" s="13"/>
      <c r="H11" s="12">
        <f t="shared" si="3"/>
        <v>38467300.659999996</v>
      </c>
      <c r="I11" s="13"/>
      <c r="J11" s="15">
        <v>74098.789999999994</v>
      </c>
      <c r="K11" s="16">
        <f>'TC Allocations'!AD12</f>
        <v>218186</v>
      </c>
      <c r="L11" s="16">
        <f>'TC Allocations'!AE12</f>
        <v>709092.36</v>
      </c>
      <c r="M11" s="15">
        <v>0</v>
      </c>
      <c r="N11" s="15">
        <v>-787956.99</v>
      </c>
      <c r="O11" s="12">
        <f t="shared" si="0"/>
        <v>213420.15999999992</v>
      </c>
      <c r="P11" s="13"/>
      <c r="Q11" s="14">
        <f t="shared" si="1"/>
        <v>38680720.819999993</v>
      </c>
      <c r="R11" s="14">
        <v>0</v>
      </c>
      <c r="S11" s="15">
        <v>-56565.58</v>
      </c>
      <c r="T11" s="16">
        <v>-9487.4599999999991</v>
      </c>
      <c r="U11" s="16">
        <f>'TC Allocations'!I12</f>
        <v>136559.51999999999</v>
      </c>
      <c r="V11" s="16">
        <f>'TC Allocations'!M12</f>
        <v>99734.99</v>
      </c>
      <c r="W11" s="16">
        <v>5795656.75</v>
      </c>
      <c r="X11" s="16">
        <f>'TC Allocations'!G12</f>
        <v>4284342.01</v>
      </c>
      <c r="Y11" s="16">
        <f>'TC Allocations'!H12</f>
        <v>1617204.1468917027</v>
      </c>
      <c r="Z11" s="38">
        <f t="shared" si="2"/>
        <v>50548165.196891703</v>
      </c>
      <c r="AA11" s="16"/>
      <c r="AB11" s="16"/>
      <c r="AC11" s="39">
        <f t="shared" si="7"/>
        <v>2.2836873657369139E-2</v>
      </c>
      <c r="AD11" s="16">
        <f t="shared" si="5"/>
        <v>2779.9374360695897</v>
      </c>
      <c r="AE11" s="12">
        <f t="shared" si="6"/>
        <v>50550945.134327769</v>
      </c>
      <c r="AF11" s="17"/>
      <c r="AG11" s="38">
        <v>59635536.460000001</v>
      </c>
      <c r="AH11" s="18">
        <f t="shared" si="4"/>
        <v>0.84766480080604889</v>
      </c>
    </row>
    <row r="12" spans="1:34" x14ac:dyDescent="0.25">
      <c r="A12" s="11" t="s">
        <v>18</v>
      </c>
      <c r="B12" s="13"/>
      <c r="C12" s="12">
        <f>'TC Allocations'!E13</f>
        <v>2787676.54</v>
      </c>
      <c r="D12" s="13"/>
      <c r="E12" s="15">
        <f>'TC Allocations'!Y13</f>
        <v>69702</v>
      </c>
      <c r="F12" s="15">
        <f>'TC Allocations'!Z13</f>
        <v>94130</v>
      </c>
      <c r="G12" s="13"/>
      <c r="H12" s="12">
        <f t="shared" si="3"/>
        <v>2951508.54</v>
      </c>
      <c r="I12" s="13"/>
      <c r="J12" s="15">
        <v>486.23</v>
      </c>
      <c r="K12" s="16">
        <f>'TC Allocations'!AD13</f>
        <v>11208</v>
      </c>
      <c r="L12" s="16">
        <f>'TC Allocations'!AE13</f>
        <v>49989.22</v>
      </c>
      <c r="M12" s="15">
        <v>0</v>
      </c>
      <c r="N12" s="15">
        <v>0</v>
      </c>
      <c r="O12" s="12">
        <f t="shared" si="0"/>
        <v>61683.45</v>
      </c>
      <c r="P12" s="13"/>
      <c r="Q12" s="14">
        <f t="shared" si="1"/>
        <v>3013191.99</v>
      </c>
      <c r="R12" s="14">
        <v>0</v>
      </c>
      <c r="S12" s="15">
        <v>0</v>
      </c>
      <c r="T12" s="16">
        <v>-77.989999999999995</v>
      </c>
      <c r="U12" s="16">
        <f>'TC Allocations'!I13</f>
        <v>35963.089999999997</v>
      </c>
      <c r="V12" s="16">
        <f>'TC Allocations'!M13</f>
        <v>17474.93</v>
      </c>
      <c r="W12" s="16">
        <v>94905.4</v>
      </c>
      <c r="X12" s="16">
        <f>'TC Allocations'!G13</f>
        <v>212177.78</v>
      </c>
      <c r="Y12" s="16">
        <f>'TC Allocations'!H13</f>
        <v>114230.68345078659</v>
      </c>
      <c r="Z12" s="38">
        <f t="shared" si="2"/>
        <v>3487865.8834507861</v>
      </c>
      <c r="AA12" s="16"/>
      <c r="AB12" s="16"/>
      <c r="AC12" s="39">
        <f t="shared" si="7"/>
        <v>1.5757634763588161E-3</v>
      </c>
      <c r="AD12" s="16">
        <f t="shared" si="5"/>
        <v>191.81801957850288</v>
      </c>
      <c r="AE12" s="12">
        <f t="shared" si="6"/>
        <v>3488057.7014703648</v>
      </c>
      <c r="AF12" s="17"/>
      <c r="AG12" s="38">
        <v>3448590.82</v>
      </c>
      <c r="AH12" s="18">
        <f t="shared" si="4"/>
        <v>1.0114443503246249</v>
      </c>
    </row>
    <row r="13" spans="1:34" x14ac:dyDescent="0.25">
      <c r="A13" s="11" t="s">
        <v>19</v>
      </c>
      <c r="B13" s="13"/>
      <c r="C13" s="12">
        <f>'TC Allocations'!E14</f>
        <v>6647510.8600000003</v>
      </c>
      <c r="D13" s="13"/>
      <c r="E13" s="15">
        <f>'TC Allocations'!Y14</f>
        <v>186535</v>
      </c>
      <c r="F13" s="15">
        <f>'TC Allocations'!Z14</f>
        <v>213120</v>
      </c>
      <c r="G13" s="13"/>
      <c r="H13" s="12">
        <f t="shared" si="3"/>
        <v>7047165.8600000003</v>
      </c>
      <c r="I13" s="13"/>
      <c r="J13" s="15">
        <v>3775.86</v>
      </c>
      <c r="K13" s="16">
        <f>'TC Allocations'!AD14</f>
        <v>54374</v>
      </c>
      <c r="L13" s="16">
        <f>'TC Allocations'!AE14</f>
        <v>145931.18</v>
      </c>
      <c r="M13" s="15">
        <v>0</v>
      </c>
      <c r="N13" s="15">
        <v>-25338.58</v>
      </c>
      <c r="O13" s="12">
        <f t="shared" si="0"/>
        <v>178742.45999999996</v>
      </c>
      <c r="P13" s="13"/>
      <c r="Q13" s="14">
        <f t="shared" si="1"/>
        <v>7225908.3200000003</v>
      </c>
      <c r="R13" s="14">
        <v>0</v>
      </c>
      <c r="S13" s="15">
        <v>-108578.91</v>
      </c>
      <c r="T13" s="16">
        <v>-506.64</v>
      </c>
      <c r="U13" s="16">
        <f>'TC Allocations'!I14</f>
        <v>273725.38</v>
      </c>
      <c r="V13" s="16">
        <f>'TC Allocations'!M14</f>
        <v>42408.68</v>
      </c>
      <c r="W13" s="16">
        <v>481069.84</v>
      </c>
      <c r="X13" s="16">
        <f>'TC Allocations'!G14</f>
        <v>729776.82</v>
      </c>
      <c r="Y13" s="16">
        <f>'TC Allocations'!H14</f>
        <v>276748.90600065311</v>
      </c>
      <c r="Z13" s="38">
        <f t="shared" si="2"/>
        <v>8920552.3960006535</v>
      </c>
      <c r="AA13" s="16"/>
      <c r="AB13" s="16"/>
      <c r="AC13" s="39">
        <f t="shared" si="7"/>
        <v>4.0301666188654345E-3</v>
      </c>
      <c r="AD13" s="16">
        <f t="shared" si="5"/>
        <v>490.59303061681453</v>
      </c>
      <c r="AE13" s="12">
        <f t="shared" si="6"/>
        <v>8921042.9890312701</v>
      </c>
      <c r="AF13" s="17"/>
      <c r="AG13" s="38">
        <v>10324368.33</v>
      </c>
      <c r="AH13" s="18">
        <f t="shared" si="4"/>
        <v>0.8640763971108022</v>
      </c>
    </row>
    <row r="14" spans="1:34" x14ac:dyDescent="0.25">
      <c r="A14" s="11" t="s">
        <v>20</v>
      </c>
      <c r="B14" s="13"/>
      <c r="C14" s="12">
        <f>'TC Allocations'!E15</f>
        <v>45148953.299999997</v>
      </c>
      <c r="D14" s="13"/>
      <c r="E14" s="15">
        <f>'TC Allocations'!Y15</f>
        <v>1211523</v>
      </c>
      <c r="F14" s="15">
        <f>'TC Allocations'!Z15</f>
        <v>3340363</v>
      </c>
      <c r="G14" s="13"/>
      <c r="H14" s="12">
        <f t="shared" si="3"/>
        <v>49700839.299999997</v>
      </c>
      <c r="I14" s="13"/>
      <c r="J14" s="15">
        <v>69828.570000000007</v>
      </c>
      <c r="K14" s="16">
        <f>'TC Allocations'!AD15</f>
        <v>181080</v>
      </c>
      <c r="L14" s="16">
        <f>'TC Allocations'!AE15</f>
        <v>629073.06000000006</v>
      </c>
      <c r="M14" s="15">
        <v>0</v>
      </c>
      <c r="N14" s="15">
        <v>-1192381.53</v>
      </c>
      <c r="O14" s="12">
        <f t="shared" si="0"/>
        <v>-312399.89999999991</v>
      </c>
      <c r="P14" s="13"/>
      <c r="Q14" s="14">
        <f t="shared" si="1"/>
        <v>49388439.399999999</v>
      </c>
      <c r="R14" s="14">
        <v>0</v>
      </c>
      <c r="S14" s="15">
        <v>-70006.64</v>
      </c>
      <c r="T14" s="16">
        <v>-10409.32</v>
      </c>
      <c r="U14" s="16">
        <f>'TC Allocations'!I15</f>
        <v>-1018188.92</v>
      </c>
      <c r="V14" s="16">
        <f>'TC Allocations'!M15</f>
        <v>317532.33</v>
      </c>
      <c r="W14" s="16">
        <v>3361892.8</v>
      </c>
      <c r="X14" s="16">
        <f>'TC Allocations'!G15</f>
        <v>4665023.7300000004</v>
      </c>
      <c r="Y14" s="16">
        <f>'TC Allocations'!H15</f>
        <v>1912140.8272208967</v>
      </c>
      <c r="Z14" s="38">
        <f t="shared" si="2"/>
        <v>58546424.20722089</v>
      </c>
      <c r="AA14" s="16"/>
      <c r="AB14" s="16"/>
      <c r="AC14" s="39">
        <f t="shared" si="7"/>
        <v>2.6450362490966481E-2</v>
      </c>
      <c r="AD14" s="16">
        <f t="shared" si="5"/>
        <v>3219.80819220066</v>
      </c>
      <c r="AE14" s="12">
        <f t="shared" si="6"/>
        <v>58549644.015413091</v>
      </c>
      <c r="AF14" s="17"/>
      <c r="AG14" s="38">
        <v>75332816.090000004</v>
      </c>
      <c r="AH14" s="18">
        <f t="shared" si="4"/>
        <v>0.77721300031401874</v>
      </c>
    </row>
    <row r="15" spans="1:34" x14ac:dyDescent="0.25">
      <c r="A15" s="11" t="s">
        <v>21</v>
      </c>
      <c r="B15" s="13"/>
      <c r="C15" s="12">
        <f>'TC Allocations'!E16</f>
        <v>2149511.35</v>
      </c>
      <c r="D15" s="13"/>
      <c r="E15" s="15">
        <f>'TC Allocations'!Y16</f>
        <v>52813</v>
      </c>
      <c r="F15" s="15">
        <f>'TC Allocations'!Z16</f>
        <v>54665</v>
      </c>
      <c r="G15" s="13"/>
      <c r="H15" s="12">
        <f t="shared" si="3"/>
        <v>2256989.35</v>
      </c>
      <c r="I15" s="13"/>
      <c r="J15" s="15">
        <v>495.74</v>
      </c>
      <c r="K15" s="16">
        <f>'TC Allocations'!AD16</f>
        <v>19264</v>
      </c>
      <c r="L15" s="16">
        <f>'TC Allocations'!AE16</f>
        <v>51044.76</v>
      </c>
      <c r="M15" s="15">
        <v>-10209.620000000001</v>
      </c>
      <c r="N15" s="15">
        <v>0</v>
      </c>
      <c r="O15" s="12">
        <f t="shared" si="0"/>
        <v>60594.879999999997</v>
      </c>
      <c r="P15" s="13"/>
      <c r="Q15" s="14">
        <f t="shared" si="1"/>
        <v>2317584.23</v>
      </c>
      <c r="R15" s="14">
        <v>0</v>
      </c>
      <c r="S15" s="15">
        <v>0</v>
      </c>
      <c r="T15" s="16">
        <v>-71.45</v>
      </c>
      <c r="U15" s="16">
        <f>'TC Allocations'!I16</f>
        <v>47625.2</v>
      </c>
      <c r="V15" s="16">
        <f>'TC Allocations'!M16</f>
        <v>8950.58</v>
      </c>
      <c r="W15" s="16">
        <v>154749.88</v>
      </c>
      <c r="X15" s="16">
        <f>'TC Allocations'!G16</f>
        <v>174415.14</v>
      </c>
      <c r="Y15" s="16">
        <f>'TC Allocations'!H16</f>
        <v>91982.217904941426</v>
      </c>
      <c r="Z15" s="38">
        <f t="shared" si="2"/>
        <v>2795235.7979049417</v>
      </c>
      <c r="AA15" s="16"/>
      <c r="AB15" s="16"/>
      <c r="AC15" s="39">
        <f t="shared" si="7"/>
        <v>1.2628439926685184E-3</v>
      </c>
      <c r="AD15" s="16">
        <f t="shared" si="5"/>
        <v>153.72626497856785</v>
      </c>
      <c r="AE15" s="12">
        <f t="shared" si="6"/>
        <v>2795389.5241699205</v>
      </c>
      <c r="AF15" s="17"/>
      <c r="AG15" s="38">
        <v>2676801.16</v>
      </c>
      <c r="AH15" s="18">
        <f t="shared" si="4"/>
        <v>1.0443022686712824</v>
      </c>
    </row>
    <row r="16" spans="1:34" x14ac:dyDescent="0.25">
      <c r="A16" s="11" t="s">
        <v>22</v>
      </c>
      <c r="B16" s="13"/>
      <c r="C16" s="12">
        <f>'TC Allocations'!E17</f>
        <v>6118068.6399999997</v>
      </c>
      <c r="D16" s="13"/>
      <c r="E16" s="15">
        <f>'TC Allocations'!Y17</f>
        <v>172432</v>
      </c>
      <c r="F16" s="15">
        <f>'TC Allocations'!Z17</f>
        <v>73084</v>
      </c>
      <c r="G16" s="13"/>
      <c r="H16" s="12">
        <f t="shared" si="3"/>
        <v>6363584.6399999997</v>
      </c>
      <c r="I16" s="13"/>
      <c r="J16" s="15">
        <v>7779</v>
      </c>
      <c r="K16" s="16">
        <f>'TC Allocations'!AD17</f>
        <v>48160</v>
      </c>
      <c r="L16" s="16">
        <f>'TC Allocations'!AE17</f>
        <v>112977.42</v>
      </c>
      <c r="M16" s="15">
        <v>-175189.07</v>
      </c>
      <c r="N16" s="15">
        <v>-215802.47</v>
      </c>
      <c r="O16" s="12">
        <f t="shared" si="0"/>
        <v>-222075.12000000002</v>
      </c>
      <c r="P16" s="13"/>
      <c r="Q16" s="14">
        <f t="shared" si="1"/>
        <v>6141509.5199999996</v>
      </c>
      <c r="R16" s="14">
        <v>0</v>
      </c>
      <c r="S16" s="15">
        <v>60770.85</v>
      </c>
      <c r="T16" s="16">
        <v>-914.93</v>
      </c>
      <c r="U16" s="16">
        <f>'TC Allocations'!I17</f>
        <v>95806.86</v>
      </c>
      <c r="V16" s="16">
        <f>'TC Allocations'!M17</f>
        <v>33245</v>
      </c>
      <c r="W16" s="16">
        <v>744630.25</v>
      </c>
      <c r="X16" s="16">
        <f>'TC Allocations'!G17</f>
        <v>591008.56000000006</v>
      </c>
      <c r="Y16" s="16">
        <f>'TC Allocations'!H17</f>
        <v>253200.93747328949</v>
      </c>
      <c r="Z16" s="38">
        <f t="shared" si="2"/>
        <v>7919257.0474732891</v>
      </c>
      <c r="AA16" s="16"/>
      <c r="AB16" s="16"/>
      <c r="AC16" s="39">
        <f t="shared" si="7"/>
        <v>3.5777969773767081E-3</v>
      </c>
      <c r="AD16" s="16">
        <f t="shared" si="5"/>
        <v>435.52597896239104</v>
      </c>
      <c r="AE16" s="12">
        <f t="shared" si="6"/>
        <v>7919692.573452251</v>
      </c>
      <c r="AF16" s="17"/>
      <c r="AG16" s="38">
        <v>9021637.1300000008</v>
      </c>
      <c r="AH16" s="18">
        <f t="shared" si="4"/>
        <v>0.87785536697287336</v>
      </c>
    </row>
    <row r="17" spans="1:34" x14ac:dyDescent="0.25">
      <c r="A17" s="11" t="s">
        <v>23</v>
      </c>
      <c r="B17" s="13"/>
      <c r="C17" s="12">
        <f>'TC Allocations'!E18</f>
        <v>8433697.7599999998</v>
      </c>
      <c r="D17" s="13"/>
      <c r="E17" s="15">
        <f>'TC Allocations'!Y18</f>
        <v>237510</v>
      </c>
      <c r="F17" s="15">
        <f>'TC Allocations'!Z18</f>
        <v>125539</v>
      </c>
      <c r="G17" s="13"/>
      <c r="H17" s="12">
        <f t="shared" si="3"/>
        <v>8796746.7599999998</v>
      </c>
      <c r="I17" s="13"/>
      <c r="J17" s="15">
        <v>9648.58</v>
      </c>
      <c r="K17" s="16">
        <f>'TC Allocations'!AD18</f>
        <v>67678</v>
      </c>
      <c r="L17" s="16">
        <f>'TC Allocations'!AE18</f>
        <v>145188.13</v>
      </c>
      <c r="M17" s="15">
        <v>-438994.79</v>
      </c>
      <c r="N17" s="15">
        <v>-170986.58</v>
      </c>
      <c r="O17" s="12">
        <f t="shared" si="0"/>
        <v>-387466.65999999992</v>
      </c>
      <c r="P17" s="13"/>
      <c r="Q17" s="14">
        <f t="shared" si="1"/>
        <v>8409280.0999999996</v>
      </c>
      <c r="R17" s="14">
        <v>0</v>
      </c>
      <c r="S17" s="15">
        <v>13084.4</v>
      </c>
      <c r="T17" s="16">
        <v>-741.43</v>
      </c>
      <c r="U17" s="16">
        <f>'TC Allocations'!I18</f>
        <v>93424.51</v>
      </c>
      <c r="V17" s="16">
        <f>'TC Allocations'!M18</f>
        <v>21950.22</v>
      </c>
      <c r="W17" s="16">
        <v>834605.65</v>
      </c>
      <c r="X17" s="16">
        <f>'TC Allocations'!G18</f>
        <v>781315.47</v>
      </c>
      <c r="Y17" s="16">
        <f>'TC Allocations'!H18</f>
        <v>339257.67119316815</v>
      </c>
      <c r="Z17" s="38">
        <f t="shared" si="2"/>
        <v>10492176.591193169</v>
      </c>
      <c r="AA17" s="16"/>
      <c r="AB17" s="16"/>
      <c r="AC17" s="39">
        <f t="shared" si="7"/>
        <v>4.7402019493799222E-3</v>
      </c>
      <c r="AD17" s="16">
        <f t="shared" si="5"/>
        <v>577.02578081913191</v>
      </c>
      <c r="AE17" s="12">
        <f t="shared" si="6"/>
        <v>10492753.616973989</v>
      </c>
      <c r="AF17" s="17"/>
      <c r="AG17" s="38">
        <v>9738693.0199999996</v>
      </c>
      <c r="AH17" s="18">
        <f t="shared" si="4"/>
        <v>1.0774293424616017</v>
      </c>
    </row>
    <row r="18" spans="1:34" x14ac:dyDescent="0.25">
      <c r="A18" s="11" t="s">
        <v>24</v>
      </c>
      <c r="B18" s="13"/>
      <c r="C18" s="12">
        <f>'TC Allocations'!E19</f>
        <v>1999969.52</v>
      </c>
      <c r="D18" s="13"/>
      <c r="E18" s="15">
        <f>'TC Allocations'!Y19</f>
        <v>57003</v>
      </c>
      <c r="F18" s="15">
        <f>'TC Allocations'!Z19</f>
        <v>75586</v>
      </c>
      <c r="G18" s="13"/>
      <c r="H18" s="12">
        <f t="shared" si="3"/>
        <v>2132558.52</v>
      </c>
      <c r="I18" s="13"/>
      <c r="J18" s="15">
        <v>239</v>
      </c>
      <c r="K18" s="16">
        <f>'TC Allocations'!AD19</f>
        <v>30402</v>
      </c>
      <c r="L18" s="16">
        <f>'TC Allocations'!AE19</f>
        <v>44882.12</v>
      </c>
      <c r="M18" s="15">
        <v>-194877.49</v>
      </c>
      <c r="N18" s="15">
        <v>-46062.91</v>
      </c>
      <c r="O18" s="12">
        <f t="shared" si="0"/>
        <v>-165417.28</v>
      </c>
      <c r="P18" s="13"/>
      <c r="Q18" s="14">
        <f t="shared" si="1"/>
        <v>1967141.24</v>
      </c>
      <c r="R18" s="14">
        <v>0</v>
      </c>
      <c r="S18" s="15">
        <v>14382.15</v>
      </c>
      <c r="T18" s="16">
        <v>66</v>
      </c>
      <c r="U18" s="16">
        <f>'TC Allocations'!I19</f>
        <v>40315.33</v>
      </c>
      <c r="V18" s="16">
        <f>'TC Allocations'!M19</f>
        <v>6180.16</v>
      </c>
      <c r="W18" s="16">
        <v>97523.08</v>
      </c>
      <c r="X18" s="16">
        <f>'TC Allocations'!G19</f>
        <v>141160.97</v>
      </c>
      <c r="Y18" s="16">
        <f>'TC Allocations'!H19</f>
        <v>77015.859473953722</v>
      </c>
      <c r="Z18" s="38">
        <f t="shared" si="2"/>
        <v>2343784.7894739537</v>
      </c>
      <c r="AA18" s="16"/>
      <c r="AB18" s="16"/>
      <c r="AC18" s="39">
        <f t="shared" si="7"/>
        <v>1.0588854592208134E-3</v>
      </c>
      <c r="AD18" s="16">
        <f t="shared" si="5"/>
        <v>128.89834978124546</v>
      </c>
      <c r="AE18" s="12">
        <f t="shared" si="6"/>
        <v>2343913.6878237347</v>
      </c>
      <c r="AF18" s="17"/>
      <c r="AG18" s="38">
        <v>2271352.2200000002</v>
      </c>
      <c r="AH18" s="18">
        <f t="shared" si="4"/>
        <v>1.0319463741399537</v>
      </c>
    </row>
    <row r="19" spans="1:34" x14ac:dyDescent="0.25">
      <c r="A19" s="11" t="s">
        <v>25</v>
      </c>
      <c r="B19" s="13"/>
      <c r="C19" s="12">
        <f>'TC Allocations'!E20</f>
        <v>46294563.890000001</v>
      </c>
      <c r="D19" s="13"/>
      <c r="E19" s="15">
        <f>'TC Allocations'!Y20</f>
        <v>1122339</v>
      </c>
      <c r="F19" s="15">
        <f>'TC Allocations'!Z20</f>
        <v>3544268</v>
      </c>
      <c r="G19" s="13"/>
      <c r="H19" s="12">
        <f t="shared" si="3"/>
        <v>50961170.890000001</v>
      </c>
      <c r="I19" s="13"/>
      <c r="J19" s="15">
        <v>67074</v>
      </c>
      <c r="K19" s="16">
        <f>'TC Allocations'!AD20</f>
        <v>277328</v>
      </c>
      <c r="L19" s="16">
        <f>'TC Allocations'!AE20</f>
        <v>568760.19999999995</v>
      </c>
      <c r="M19" s="15">
        <v>-68454.23</v>
      </c>
      <c r="N19" s="15">
        <v>-2067506.48</v>
      </c>
      <c r="O19" s="12">
        <f t="shared" si="0"/>
        <v>-1222798.51</v>
      </c>
      <c r="P19" s="13"/>
      <c r="Q19" s="14">
        <f t="shared" si="1"/>
        <v>49738372.380000003</v>
      </c>
      <c r="R19" s="14">
        <v>0</v>
      </c>
      <c r="S19" s="15">
        <v>27959.67</v>
      </c>
      <c r="T19" s="16">
        <v>-8001.16</v>
      </c>
      <c r="U19" s="16">
        <f>'TC Allocations'!I20</f>
        <v>258778.98</v>
      </c>
      <c r="V19" s="16">
        <f>'TC Allocations'!M20</f>
        <v>334794.15000000002</v>
      </c>
      <c r="W19" s="16">
        <v>4941021.21</v>
      </c>
      <c r="X19" s="16">
        <f>'TC Allocations'!G20</f>
        <v>5461188.2300000004</v>
      </c>
      <c r="Y19" s="16">
        <f>'TC Allocations'!H20</f>
        <v>2051783.2253194659</v>
      </c>
      <c r="Z19" s="38">
        <f t="shared" si="2"/>
        <v>62805896.685319476</v>
      </c>
      <c r="AA19" s="16"/>
      <c r="AB19" s="16"/>
      <c r="AC19" s="39">
        <f t="shared" si="7"/>
        <v>2.8374725807626684E-2</v>
      </c>
      <c r="AD19" s="16">
        <f t="shared" si="5"/>
        <v>3454.0613436978874</v>
      </c>
      <c r="AE19" s="12">
        <f t="shared" si="6"/>
        <v>62809350.746663176</v>
      </c>
      <c r="AF19" s="17"/>
      <c r="AG19" s="38">
        <v>73668735.189999998</v>
      </c>
      <c r="AH19" s="18">
        <f t="shared" si="4"/>
        <v>0.85259168064540214</v>
      </c>
    </row>
    <row r="20" spans="1:34" x14ac:dyDescent="0.25">
      <c r="A20" s="11" t="s">
        <v>26</v>
      </c>
      <c r="B20" s="13"/>
      <c r="C20" s="12">
        <f>'TC Allocations'!E21</f>
        <v>7272323.8799999999</v>
      </c>
      <c r="D20" s="13"/>
      <c r="E20" s="15">
        <f>'TC Allocations'!Y21</f>
        <v>185312</v>
      </c>
      <c r="F20" s="15">
        <f>'TC Allocations'!Z21</f>
        <v>45118</v>
      </c>
      <c r="G20" s="13"/>
      <c r="H20" s="12">
        <f t="shared" si="3"/>
        <v>7502753.8799999999</v>
      </c>
      <c r="I20" s="13"/>
      <c r="J20" s="15">
        <v>8508.68</v>
      </c>
      <c r="K20" s="16">
        <f>'TC Allocations'!AD21</f>
        <v>57026</v>
      </c>
      <c r="L20" s="16">
        <f>'TC Allocations'!AE21</f>
        <v>123584.14</v>
      </c>
      <c r="M20" s="15">
        <v>-440497.15</v>
      </c>
      <c r="N20" s="15">
        <v>-198907.98</v>
      </c>
      <c r="O20" s="12">
        <f t="shared" si="0"/>
        <v>-450286.31000000006</v>
      </c>
      <c r="P20" s="13"/>
      <c r="Q20" s="14">
        <f t="shared" si="1"/>
        <v>7052467.5700000003</v>
      </c>
      <c r="R20" s="14">
        <v>0</v>
      </c>
      <c r="S20" s="15">
        <v>-30684.11</v>
      </c>
      <c r="T20" s="16">
        <v>-764.05</v>
      </c>
      <c r="U20" s="16">
        <f>'TC Allocations'!I21</f>
        <v>69237.179999999993</v>
      </c>
      <c r="V20" s="16">
        <f>'TC Allocations'!M21</f>
        <v>64145.79</v>
      </c>
      <c r="W20" s="16">
        <v>1318215.51</v>
      </c>
      <c r="X20" s="16">
        <f>'TC Allocations'!G21</f>
        <v>816738.38</v>
      </c>
      <c r="Y20" s="16">
        <f>'TC Allocations'!H21</f>
        <v>310068.26359160081</v>
      </c>
      <c r="Z20" s="38">
        <f t="shared" si="2"/>
        <v>9599424.533591602</v>
      </c>
      <c r="AA20" s="16"/>
      <c r="AB20" s="16"/>
      <c r="AC20" s="39">
        <f t="shared" si="7"/>
        <v>4.3368704759744938E-3</v>
      </c>
      <c r="AD20" s="16">
        <f t="shared" si="5"/>
        <v>527.92815568500805</v>
      </c>
      <c r="AE20" s="12">
        <f t="shared" si="6"/>
        <v>9599952.4617472868</v>
      </c>
      <c r="AF20" s="17"/>
      <c r="AG20" s="38">
        <v>11675694.73</v>
      </c>
      <c r="AH20" s="18">
        <f t="shared" si="4"/>
        <v>0.82221680882772497</v>
      </c>
    </row>
    <row r="21" spans="1:34" x14ac:dyDescent="0.25">
      <c r="A21" s="11" t="s">
        <v>27</v>
      </c>
      <c r="B21" s="13"/>
      <c r="C21" s="12">
        <f>'TC Allocations'!E22</f>
        <v>3831911.69</v>
      </c>
      <c r="D21" s="13"/>
      <c r="E21" s="15">
        <f>'TC Allocations'!Y22</f>
        <v>93356</v>
      </c>
      <c r="F21" s="15">
        <f>'TC Allocations'!Z22</f>
        <v>9123</v>
      </c>
      <c r="G21" s="13"/>
      <c r="H21" s="12">
        <f t="shared" si="3"/>
        <v>3934390.69</v>
      </c>
      <c r="I21" s="13"/>
      <c r="J21" s="15">
        <v>1473.87</v>
      </c>
      <c r="K21" s="16">
        <f>'TC Allocations'!AD22</f>
        <v>20328</v>
      </c>
      <c r="L21" s="16">
        <f>'TC Allocations'!AE22</f>
        <v>71902.570000000007</v>
      </c>
      <c r="M21" s="15">
        <v>-205145.57</v>
      </c>
      <c r="N21" s="15">
        <v>-71510.58</v>
      </c>
      <c r="O21" s="12">
        <f t="shared" si="0"/>
        <v>-182951.71000000002</v>
      </c>
      <c r="P21" s="13"/>
      <c r="Q21" s="14">
        <f t="shared" si="1"/>
        <v>3751438.98</v>
      </c>
      <c r="R21" s="14">
        <v>0</v>
      </c>
      <c r="S21" s="15">
        <v>-650.27</v>
      </c>
      <c r="T21" s="16">
        <v>-227.84</v>
      </c>
      <c r="U21" s="16">
        <f>'TC Allocations'!I22</f>
        <v>36464.07</v>
      </c>
      <c r="V21" s="16">
        <f>'TC Allocations'!M22</f>
        <v>13212.75</v>
      </c>
      <c r="W21" s="16">
        <v>37269.410000000003</v>
      </c>
      <c r="X21" s="16">
        <f>'TC Allocations'!G22</f>
        <v>308101.7</v>
      </c>
      <c r="Y21" s="16">
        <f>'TC Allocations'!H22</f>
        <v>141055.39447271859</v>
      </c>
      <c r="Z21" s="38">
        <f t="shared" si="2"/>
        <v>4286664.194472719</v>
      </c>
      <c r="AA21" s="16"/>
      <c r="AB21" s="16"/>
      <c r="AC21" s="39">
        <f t="shared" si="7"/>
        <v>1.9366481105581495E-3</v>
      </c>
      <c r="AD21" s="16">
        <f t="shared" si="5"/>
        <v>235.74858204361843</v>
      </c>
      <c r="AE21" s="12">
        <f t="shared" si="6"/>
        <v>4286899.9430547627</v>
      </c>
      <c r="AF21" s="17"/>
      <c r="AG21" s="38">
        <v>5493217.04</v>
      </c>
      <c r="AH21" s="18">
        <f t="shared" si="4"/>
        <v>0.78039879215381647</v>
      </c>
    </row>
    <row r="22" spans="1:34" x14ac:dyDescent="0.25">
      <c r="A22" s="11" t="s">
        <v>28</v>
      </c>
      <c r="B22" s="13"/>
      <c r="C22" s="12">
        <f>'TC Allocations'!E23</f>
        <v>2197981.7200000002</v>
      </c>
      <c r="D22" s="13"/>
      <c r="E22" s="15">
        <f>'TC Allocations'!Y23</f>
        <v>65929</v>
      </c>
      <c r="F22" s="15">
        <f>'TC Allocations'!Z23</f>
        <v>7839</v>
      </c>
      <c r="G22" s="13"/>
      <c r="H22" s="12">
        <f t="shared" si="3"/>
        <v>2271749.7200000002</v>
      </c>
      <c r="I22" s="13"/>
      <c r="J22" s="15">
        <v>472</v>
      </c>
      <c r="K22" s="16">
        <f>'TC Allocations'!AD23</f>
        <v>20156</v>
      </c>
      <c r="L22" s="16">
        <f>'TC Allocations'!AE23</f>
        <v>51545.59</v>
      </c>
      <c r="M22" s="15">
        <v>-306775.06</v>
      </c>
      <c r="N22" s="15">
        <v>-8470.74</v>
      </c>
      <c r="O22" s="12">
        <f t="shared" si="0"/>
        <v>-243072.21</v>
      </c>
      <c r="P22" s="13"/>
      <c r="Q22" s="14">
        <f t="shared" si="1"/>
        <v>2028677.5100000002</v>
      </c>
      <c r="R22" s="20">
        <v>0</v>
      </c>
      <c r="S22" s="15">
        <v>8470.74</v>
      </c>
      <c r="T22" s="16">
        <v>-22</v>
      </c>
      <c r="U22" s="16">
        <f>'TC Allocations'!I23</f>
        <v>4132.21</v>
      </c>
      <c r="V22" s="16">
        <f>'TC Allocations'!M23</f>
        <v>5967.05</v>
      </c>
      <c r="W22" s="16">
        <v>275112.02</v>
      </c>
      <c r="X22" s="16">
        <f>'TC Allocations'!G23</f>
        <v>145342.9</v>
      </c>
      <c r="Y22" s="16">
        <f>'TC Allocations'!H23</f>
        <v>85747.056038025956</v>
      </c>
      <c r="Z22" s="38">
        <f t="shared" si="2"/>
        <v>2553427.4860380259</v>
      </c>
      <c r="AA22" s="16"/>
      <c r="AB22" s="16"/>
      <c r="AC22" s="39">
        <f t="shared" si="7"/>
        <v>1.1535987639664084E-3</v>
      </c>
      <c r="AD22" s="16">
        <f t="shared" si="5"/>
        <v>140.42782029925505</v>
      </c>
      <c r="AE22" s="12">
        <f t="shared" si="6"/>
        <v>2553567.9138583252</v>
      </c>
      <c r="AF22" s="17"/>
      <c r="AG22" s="38">
        <v>2263343.56</v>
      </c>
      <c r="AH22" s="18">
        <f t="shared" si="4"/>
        <v>1.1282281483851815</v>
      </c>
    </row>
    <row r="23" spans="1:34" x14ac:dyDescent="0.25">
      <c r="A23" s="11" t="s">
        <v>29</v>
      </c>
      <c r="B23" s="13"/>
      <c r="C23" s="12">
        <f>'TC Allocations'!E24</f>
        <v>510419941.11000001</v>
      </c>
      <c r="D23" s="13"/>
      <c r="E23" s="15">
        <f>'TC Allocations'!Y24</f>
        <v>14700731</v>
      </c>
      <c r="F23" s="15">
        <f>'TC Allocations'!Z24</f>
        <v>18887968</v>
      </c>
      <c r="G23" s="13"/>
      <c r="H23" s="12">
        <f t="shared" si="3"/>
        <v>544008640.11000001</v>
      </c>
      <c r="I23" s="13"/>
      <c r="J23" s="15">
        <v>1003105.17</v>
      </c>
      <c r="K23" s="16">
        <f>'TC Allocations'!AD24</f>
        <v>3144530</v>
      </c>
      <c r="L23" s="16">
        <f>'TC Allocations'!AE24</f>
        <v>6028083.4100000001</v>
      </c>
      <c r="M23" s="15">
        <v>-14923923.789999999</v>
      </c>
      <c r="N23" s="15">
        <v>-19243472.120000001</v>
      </c>
      <c r="O23" s="12">
        <f t="shared" si="0"/>
        <v>-23991677.329999998</v>
      </c>
      <c r="P23" s="13"/>
      <c r="Q23" s="14">
        <f t="shared" si="1"/>
        <v>520016962.78000003</v>
      </c>
      <c r="R23" s="20">
        <v>-43825</v>
      </c>
      <c r="S23" s="15">
        <v>-869182.01</v>
      </c>
      <c r="T23" s="16">
        <v>-59362.31</v>
      </c>
      <c r="U23" s="16">
        <f>'TC Allocations'!I24</f>
        <v>13253699.470000001</v>
      </c>
      <c r="V23" s="16">
        <f>'TC Allocations'!M24</f>
        <v>3169356.24</v>
      </c>
      <c r="W23" s="16">
        <v>15289402.34</v>
      </c>
      <c r="X23" s="16">
        <f>'TC Allocations'!G24</f>
        <v>43390939.729999997</v>
      </c>
      <c r="Y23" s="16">
        <f>'TC Allocations'!H24</f>
        <v>19865278.430300083</v>
      </c>
      <c r="Z23" s="38">
        <f t="shared" si="2"/>
        <v>614013269.67030025</v>
      </c>
      <c r="AA23" s="16"/>
      <c r="AB23" s="16"/>
      <c r="AC23" s="39">
        <f t="shared" si="7"/>
        <v>0.27740163087603065</v>
      </c>
      <c r="AD23" s="16">
        <f t="shared" si="5"/>
        <v>33768.158902529685</v>
      </c>
      <c r="AE23" s="12">
        <f t="shared" si="6"/>
        <v>614047037.82920277</v>
      </c>
      <c r="AF23" s="17"/>
      <c r="AG23" s="38">
        <v>819680291.52999997</v>
      </c>
      <c r="AH23" s="18">
        <f t="shared" si="4"/>
        <v>0.7491299280638235</v>
      </c>
    </row>
    <row r="24" spans="1:34" x14ac:dyDescent="0.25">
      <c r="A24" s="11" t="s">
        <v>30</v>
      </c>
      <c r="B24" s="13"/>
      <c r="C24" s="12">
        <f>'TC Allocations'!E25</f>
        <v>7449985.3399999999</v>
      </c>
      <c r="D24" s="13"/>
      <c r="E24" s="15">
        <f>'TC Allocations'!Y25</f>
        <v>200598</v>
      </c>
      <c r="F24" s="15">
        <f>'TC Allocations'!Z25</f>
        <v>384825</v>
      </c>
      <c r="G24" s="13"/>
      <c r="H24" s="12">
        <f t="shared" si="3"/>
        <v>8035408.3399999999</v>
      </c>
      <c r="I24" s="13"/>
      <c r="J24" s="15">
        <v>2990.27</v>
      </c>
      <c r="K24" s="16">
        <f>'TC Allocations'!AD25</f>
        <v>52502</v>
      </c>
      <c r="L24" s="16">
        <f>'TC Allocations'!AE25</f>
        <v>127018.74</v>
      </c>
      <c r="M24" s="15">
        <v>-398201.2</v>
      </c>
      <c r="N24" s="15">
        <v>0</v>
      </c>
      <c r="O24" s="12">
        <f t="shared" si="0"/>
        <v>-215690.19</v>
      </c>
      <c r="P24" s="13"/>
      <c r="Q24" s="14">
        <f t="shared" si="1"/>
        <v>7819718.1499999994</v>
      </c>
      <c r="R24" s="20">
        <v>0</v>
      </c>
      <c r="S24" s="15">
        <v>0</v>
      </c>
      <c r="T24" s="16">
        <v>44.05</v>
      </c>
      <c r="U24" s="16">
        <f>'TC Allocations'!I25</f>
        <v>125152.9</v>
      </c>
      <c r="V24" s="16">
        <f>'TC Allocations'!M25</f>
        <v>40064.480000000003</v>
      </c>
      <c r="W24" s="16">
        <v>539504.80000000005</v>
      </c>
      <c r="X24" s="16">
        <f>'TC Allocations'!G25</f>
        <v>678180.88</v>
      </c>
      <c r="Y24" s="16">
        <f>'TC Allocations'!H25</f>
        <v>310485.36191504373</v>
      </c>
      <c r="Z24" s="38">
        <f t="shared" si="2"/>
        <v>9513150.6219150461</v>
      </c>
      <c r="AA24" s="16"/>
      <c r="AB24" s="16"/>
      <c r="AC24" s="39">
        <f t="shared" si="7"/>
        <v>4.2978932665503691E-3</v>
      </c>
      <c r="AD24" s="16">
        <f t="shared" si="5"/>
        <v>523.18345177950289</v>
      </c>
      <c r="AE24" s="12">
        <f t="shared" si="6"/>
        <v>9513673.8053668253</v>
      </c>
      <c r="AF24" s="17"/>
      <c r="AG24" s="38">
        <v>13010198.77</v>
      </c>
      <c r="AH24" s="18">
        <f t="shared" si="4"/>
        <v>0.73124738319173477</v>
      </c>
    </row>
    <row r="25" spans="1:34" x14ac:dyDescent="0.25">
      <c r="A25" s="11" t="s">
        <v>31</v>
      </c>
      <c r="B25" s="13"/>
      <c r="C25" s="12">
        <f>'TC Allocations'!E26</f>
        <v>10095679.029999999</v>
      </c>
      <c r="D25" s="13"/>
      <c r="E25" s="15">
        <f>'TC Allocations'!Y26</f>
        <v>337855</v>
      </c>
      <c r="F25" s="15">
        <f>'TC Allocations'!Z26</f>
        <v>644511</v>
      </c>
      <c r="G25" s="13"/>
      <c r="H25" s="12">
        <f t="shared" si="3"/>
        <v>11078045.029999999</v>
      </c>
      <c r="I25" s="13"/>
      <c r="J25" s="15">
        <v>15590.34</v>
      </c>
      <c r="K25" s="16">
        <f>'TC Allocations'!AD26</f>
        <v>114766</v>
      </c>
      <c r="L25" s="16">
        <f>'TC Allocations'!AE26</f>
        <v>187723.71</v>
      </c>
      <c r="M25" s="15">
        <v>-10048.84</v>
      </c>
      <c r="N25" s="15">
        <v>-70847.429999999993</v>
      </c>
      <c r="O25" s="12">
        <f t="shared" si="0"/>
        <v>237183.77999999997</v>
      </c>
      <c r="P25" s="13"/>
      <c r="Q25" s="14">
        <f t="shared" si="1"/>
        <v>11315228.809999999</v>
      </c>
      <c r="R25" s="20">
        <v>0</v>
      </c>
      <c r="S25" s="15">
        <v>3584.94</v>
      </c>
      <c r="T25" s="16">
        <v>-2783.61</v>
      </c>
      <c r="U25" s="16">
        <f>'TC Allocations'!I26</f>
        <v>94481.14</v>
      </c>
      <c r="V25" s="16">
        <f>'TC Allocations'!M26</f>
        <v>23228.880000000001</v>
      </c>
      <c r="W25" s="16">
        <v>978433.45</v>
      </c>
      <c r="X25" s="16">
        <f>'TC Allocations'!G26</f>
        <v>1104973.52</v>
      </c>
      <c r="Y25" s="16">
        <f>'TC Allocations'!H26</f>
        <v>468848.14056792518</v>
      </c>
      <c r="Z25" s="38">
        <f t="shared" si="2"/>
        <v>13985995.270567924</v>
      </c>
      <c r="AA25" s="16"/>
      <c r="AB25" s="16"/>
      <c r="AC25" s="39">
        <f t="shared" si="7"/>
        <v>6.3186548062116842E-3</v>
      </c>
      <c r="AD25" s="16">
        <f t="shared" si="5"/>
        <v>769.17117924855575</v>
      </c>
      <c r="AE25" s="12">
        <f t="shared" si="6"/>
        <v>13986764.441747172</v>
      </c>
      <c r="AF25" s="17"/>
      <c r="AG25" s="38">
        <v>15094820.1</v>
      </c>
      <c r="AH25" s="18">
        <f t="shared" si="4"/>
        <v>0.92659364928417876</v>
      </c>
    </row>
    <row r="26" spans="1:34" x14ac:dyDescent="0.25">
      <c r="A26" s="11" t="s">
        <v>32</v>
      </c>
      <c r="B26" s="13"/>
      <c r="C26" s="12">
        <f>'TC Allocations'!E27</f>
        <v>1361805.94</v>
      </c>
      <c r="D26" s="13"/>
      <c r="E26" s="15">
        <f>'TC Allocations'!Y27</f>
        <v>33001</v>
      </c>
      <c r="F26" s="15">
        <f>'TC Allocations'!Z27</f>
        <v>22301</v>
      </c>
      <c r="G26" s="13"/>
      <c r="H26" s="12">
        <f t="shared" si="3"/>
        <v>1417107.94</v>
      </c>
      <c r="I26" s="13"/>
      <c r="J26" s="15">
        <v>346.29</v>
      </c>
      <c r="K26" s="16">
        <f>'TC Allocations'!AD27</f>
        <v>3904</v>
      </c>
      <c r="L26" s="16">
        <f>'TC Allocations'!AE27</f>
        <v>44591.3</v>
      </c>
      <c r="M26" s="15">
        <v>0</v>
      </c>
      <c r="N26" s="15">
        <v>-39047.089999999997</v>
      </c>
      <c r="O26" s="12">
        <f t="shared" si="0"/>
        <v>9794.5000000000073</v>
      </c>
      <c r="P26" s="13"/>
      <c r="Q26" s="14">
        <f t="shared" si="1"/>
        <v>1426902.44</v>
      </c>
      <c r="R26" s="20">
        <v>0</v>
      </c>
      <c r="S26" s="15">
        <v>-1855.93</v>
      </c>
      <c r="T26" s="16">
        <v>-79.069999999999993</v>
      </c>
      <c r="U26" s="16">
        <f>'TC Allocations'!I27</f>
        <v>2782.11</v>
      </c>
      <c r="V26" s="16">
        <f>'TC Allocations'!M27</f>
        <v>3835.96</v>
      </c>
      <c r="W26" s="16">
        <v>45109.29</v>
      </c>
      <c r="X26" s="16">
        <f>'TC Allocations'!G27</f>
        <v>106723.44</v>
      </c>
      <c r="Y26" s="16">
        <f>'TC Allocations'!H27</f>
        <v>56283.29322869685</v>
      </c>
      <c r="Z26" s="38">
        <f t="shared" si="2"/>
        <v>1639701.5332286968</v>
      </c>
      <c r="AA26" s="16"/>
      <c r="AB26" s="16"/>
      <c r="AC26" s="39">
        <f t="shared" si="7"/>
        <v>7.4079161141225381E-4</v>
      </c>
      <c r="AD26" s="16">
        <f t="shared" si="5"/>
        <v>90.176718748308872</v>
      </c>
      <c r="AE26" s="12">
        <f>Z26+AB26+AD26</f>
        <v>1639791.7099474452</v>
      </c>
      <c r="AF26" s="17"/>
      <c r="AG26" s="38">
        <v>1798556.45</v>
      </c>
      <c r="AH26" s="18">
        <f t="shared" si="4"/>
        <v>0.91172657380169819</v>
      </c>
    </row>
    <row r="27" spans="1:34" x14ac:dyDescent="0.25">
      <c r="A27" s="11" t="s">
        <v>33</v>
      </c>
      <c r="B27" s="13"/>
      <c r="C27" s="12">
        <f>'TC Allocations'!E28</f>
        <v>5536451.9699999997</v>
      </c>
      <c r="D27" s="13"/>
      <c r="E27" s="15">
        <f>'TC Allocations'!Y28</f>
        <v>139029</v>
      </c>
      <c r="F27" s="15">
        <f>'TC Allocations'!Z28</f>
        <v>311771</v>
      </c>
      <c r="G27" s="13"/>
      <c r="H27" s="12">
        <f t="shared" si="3"/>
        <v>5987251.9699999997</v>
      </c>
      <c r="I27" s="13"/>
      <c r="J27" s="15">
        <v>5161.1099999999997</v>
      </c>
      <c r="K27" s="16">
        <f>'TC Allocations'!AD28</f>
        <v>30068</v>
      </c>
      <c r="L27" s="16">
        <f>'TC Allocations'!AE28</f>
        <v>85967.7</v>
      </c>
      <c r="M27" s="15">
        <v>-312530.83</v>
      </c>
      <c r="N27" s="15">
        <v>0</v>
      </c>
      <c r="O27" s="12">
        <f t="shared" si="0"/>
        <v>-191334.02000000002</v>
      </c>
      <c r="P27" s="13"/>
      <c r="Q27" s="14">
        <f t="shared" si="1"/>
        <v>5795917.9499999993</v>
      </c>
      <c r="R27" s="20">
        <v>0</v>
      </c>
      <c r="S27" s="15">
        <v>0</v>
      </c>
      <c r="T27" s="16">
        <v>-448.02</v>
      </c>
      <c r="U27" s="16">
        <f>'TC Allocations'!I28</f>
        <v>198955.51999999999</v>
      </c>
      <c r="V27" s="16">
        <f>'TC Allocations'!M28</f>
        <v>43687.33</v>
      </c>
      <c r="W27" s="16">
        <v>233056.94</v>
      </c>
      <c r="X27" s="16">
        <f>'TC Allocations'!G28</f>
        <v>564531.28</v>
      </c>
      <c r="Y27" s="16">
        <f>'TC Allocations'!H28</f>
        <v>226974.6106132085</v>
      </c>
      <c r="Z27" s="38">
        <f t="shared" si="2"/>
        <v>7062675.6106132083</v>
      </c>
      <c r="AA27" s="16"/>
      <c r="AB27" s="16"/>
      <c r="AC27" s="39">
        <f t="shared" si="7"/>
        <v>3.1908068269998102E-3</v>
      </c>
      <c r="AD27" s="16">
        <f t="shared" si="5"/>
        <v>388.4175865193742</v>
      </c>
      <c r="AE27" s="12">
        <f t="shared" si="6"/>
        <v>7063064.0281997276</v>
      </c>
      <c r="AF27" s="17"/>
      <c r="AG27" s="38">
        <v>7538190.5700000003</v>
      </c>
      <c r="AH27" s="18">
        <f t="shared" si="4"/>
        <v>0.9369707441874513</v>
      </c>
    </row>
    <row r="28" spans="1:34" x14ac:dyDescent="0.25">
      <c r="A28" s="11" t="s">
        <v>34</v>
      </c>
      <c r="B28" s="13"/>
      <c r="C28" s="12">
        <f>'TC Allocations'!E29</f>
        <v>11639788.51</v>
      </c>
      <c r="D28" s="13"/>
      <c r="E28" s="15">
        <f>'TC Allocations'!Y29</f>
        <v>312868</v>
      </c>
      <c r="F28" s="15">
        <f>'TC Allocations'!Z29</f>
        <v>774827</v>
      </c>
      <c r="G28" s="13"/>
      <c r="H28" s="12">
        <f t="shared" si="3"/>
        <v>12727483.51</v>
      </c>
      <c r="I28" s="13"/>
      <c r="J28" s="15">
        <v>15495.22</v>
      </c>
      <c r="K28" s="16">
        <f>'TC Allocations'!AD29</f>
        <v>55652</v>
      </c>
      <c r="L28" s="16">
        <f>'TC Allocations'!AE29</f>
        <v>199206.21</v>
      </c>
      <c r="M28" s="15">
        <v>0</v>
      </c>
      <c r="N28" s="15">
        <v>-319300.06</v>
      </c>
      <c r="O28" s="12">
        <f t="shared" si="0"/>
        <v>-48946.630000000005</v>
      </c>
      <c r="P28" s="13"/>
      <c r="Q28" s="14">
        <f t="shared" si="1"/>
        <v>12678536.879999999</v>
      </c>
      <c r="R28" s="20">
        <v>0</v>
      </c>
      <c r="S28" s="15">
        <v>-64111.76</v>
      </c>
      <c r="T28" s="16">
        <v>-793.05</v>
      </c>
      <c r="U28" s="16">
        <f>'TC Allocations'!I29</f>
        <v>174310.12</v>
      </c>
      <c r="V28" s="16">
        <f>'TC Allocations'!M29</f>
        <v>77784.77</v>
      </c>
      <c r="W28" s="16">
        <v>606458.98</v>
      </c>
      <c r="X28" s="16">
        <f>'TC Allocations'!G29</f>
        <v>1148453.1599999999</v>
      </c>
      <c r="Y28" s="16">
        <f>'TC Allocations'!H29</f>
        <v>486353.5155748055</v>
      </c>
      <c r="Z28" s="38">
        <f t="shared" si="2"/>
        <v>15106992.615574803</v>
      </c>
      <c r="AA28" s="16"/>
      <c r="AB28" s="16"/>
      <c r="AC28" s="39">
        <f t="shared" si="7"/>
        <v>6.8251039451359703E-3</v>
      </c>
      <c r="AD28" s="16">
        <f t="shared" si="5"/>
        <v>830.82133950621972</v>
      </c>
      <c r="AE28" s="12">
        <f t="shared" si="6"/>
        <v>15107823.43691431</v>
      </c>
      <c r="AF28" s="17"/>
      <c r="AG28" s="38">
        <v>18692196.120000001</v>
      </c>
      <c r="AH28" s="18">
        <f t="shared" si="4"/>
        <v>0.80824229212689802</v>
      </c>
    </row>
    <row r="29" spans="1:34" x14ac:dyDescent="0.25">
      <c r="A29" s="11" t="s">
        <v>35</v>
      </c>
      <c r="B29" s="13"/>
      <c r="C29" s="12">
        <f>'TC Allocations'!E30</f>
        <v>999963.19</v>
      </c>
      <c r="D29" s="13"/>
      <c r="E29" s="15">
        <f>'TC Allocations'!Y30</f>
        <v>26220</v>
      </c>
      <c r="F29" s="15">
        <f>'TC Allocations'!Z30</f>
        <v>31967</v>
      </c>
      <c r="G29" s="13"/>
      <c r="H29" s="12">
        <f t="shared" si="3"/>
        <v>1058150.19</v>
      </c>
      <c r="I29" s="13"/>
      <c r="J29" s="15">
        <v>303.48</v>
      </c>
      <c r="K29" s="16">
        <f>'TC Allocations'!AD30</f>
        <v>6134</v>
      </c>
      <c r="L29" s="16">
        <f>'TC Allocations'!AE30</f>
        <v>39618.089999999997</v>
      </c>
      <c r="M29" s="15">
        <v>-823.74</v>
      </c>
      <c r="N29" s="15">
        <v>0</v>
      </c>
      <c r="O29" s="12">
        <f t="shared" si="0"/>
        <v>45231.829999999994</v>
      </c>
      <c r="P29" s="13"/>
      <c r="Q29" s="14">
        <f t="shared" si="1"/>
        <v>1103382.02</v>
      </c>
      <c r="R29" s="20">
        <v>0</v>
      </c>
      <c r="S29" s="15">
        <v>0</v>
      </c>
      <c r="T29" s="16">
        <v>-54.63</v>
      </c>
      <c r="U29" s="16">
        <f>'TC Allocations'!I30</f>
        <v>16680</v>
      </c>
      <c r="V29" s="16">
        <f>'TC Allocations'!M30</f>
        <v>2557.31</v>
      </c>
      <c r="W29" s="16">
        <v>36800.11</v>
      </c>
      <c r="X29" s="16">
        <f>'TC Allocations'!G30</f>
        <v>76380.31</v>
      </c>
      <c r="Y29" s="16">
        <f>'TC Allocations'!H30</f>
        <v>40561.737173923335</v>
      </c>
      <c r="Z29" s="38">
        <f t="shared" si="2"/>
        <v>1276306.8571739236</v>
      </c>
      <c r="AA29" s="16"/>
      <c r="AB29" s="16"/>
      <c r="AC29" s="39">
        <f t="shared" si="7"/>
        <v>5.7661555729637175E-4</v>
      </c>
      <c r="AD29" s="16">
        <f t="shared" si="5"/>
        <v>70.191533131815618</v>
      </c>
      <c r="AE29" s="12">
        <f t="shared" si="6"/>
        <v>1276377.0487070554</v>
      </c>
      <c r="AF29" s="17"/>
      <c r="AG29" s="38">
        <v>1219811.25</v>
      </c>
      <c r="AH29" s="18">
        <f t="shared" si="4"/>
        <v>1.0463725832230646</v>
      </c>
    </row>
    <row r="30" spans="1:34" x14ac:dyDescent="0.25">
      <c r="A30" s="11" t="s">
        <v>36</v>
      </c>
      <c r="B30" s="13"/>
      <c r="C30" s="12">
        <f>'TC Allocations'!E31</f>
        <v>1832480.82</v>
      </c>
      <c r="D30" s="13"/>
      <c r="E30" s="15">
        <f>'TC Allocations'!Y31</f>
        <v>43038</v>
      </c>
      <c r="F30" s="15">
        <f>'TC Allocations'!Z31</f>
        <v>85641</v>
      </c>
      <c r="G30" s="13"/>
      <c r="H30" s="12">
        <f t="shared" si="3"/>
        <v>1961159.82</v>
      </c>
      <c r="I30" s="13"/>
      <c r="J30" s="15">
        <v>195</v>
      </c>
      <c r="K30" s="16">
        <f>'TC Allocations'!AD31</f>
        <v>12446</v>
      </c>
      <c r="L30" s="16">
        <f>'TC Allocations'!AE31</f>
        <v>41983.29</v>
      </c>
      <c r="M30" s="15">
        <v>-25219.7</v>
      </c>
      <c r="N30" s="15">
        <v>-26069.91</v>
      </c>
      <c r="O30" s="12">
        <f t="shared" si="0"/>
        <v>3334.6800000000003</v>
      </c>
      <c r="P30" s="13"/>
      <c r="Q30" s="14">
        <f t="shared" si="1"/>
        <v>1964494.5</v>
      </c>
      <c r="R30" s="20">
        <v>0</v>
      </c>
      <c r="S30" s="15">
        <v>686.39</v>
      </c>
      <c r="T30" s="16">
        <v>-8.3800000000000008</v>
      </c>
      <c r="U30" s="16">
        <f>'TC Allocations'!I31</f>
        <v>21832.85</v>
      </c>
      <c r="V30" s="16">
        <f>'TC Allocations'!M31</f>
        <v>0</v>
      </c>
      <c r="W30" s="16">
        <v>152601</v>
      </c>
      <c r="X30" s="16">
        <f>'TC Allocations'!G31</f>
        <v>121192.99</v>
      </c>
      <c r="Y30" s="16">
        <f>'TC Allocations'!H31</f>
        <v>77564.039339351526</v>
      </c>
      <c r="Z30" s="38">
        <f t="shared" si="2"/>
        <v>2338363.389339352</v>
      </c>
      <c r="AA30" s="16"/>
      <c r="AB30" s="16"/>
      <c r="AC30" s="39">
        <f t="shared" si="7"/>
        <v>1.0564361550880581E-3</v>
      </c>
      <c r="AD30" s="16">
        <f t="shared" si="5"/>
        <v>128.60019547373722</v>
      </c>
      <c r="AE30" s="12">
        <f t="shared" si="6"/>
        <v>2338491.9895348256</v>
      </c>
      <c r="AF30" s="17"/>
      <c r="AG30" s="38">
        <v>1974168.69</v>
      </c>
      <c r="AH30" s="18">
        <f t="shared" si="4"/>
        <v>1.1845451715348732</v>
      </c>
    </row>
    <row r="31" spans="1:34" x14ac:dyDescent="0.25">
      <c r="A31" s="11" t="s">
        <v>37</v>
      </c>
      <c r="B31" s="13"/>
      <c r="C31" s="12">
        <f>'TC Allocations'!E32</f>
        <v>18961528.719999999</v>
      </c>
      <c r="D31" s="13"/>
      <c r="E31" s="15">
        <f>'TC Allocations'!Y32</f>
        <v>472462</v>
      </c>
      <c r="F31" s="15">
        <f>'TC Allocations'!Z32</f>
        <v>277496</v>
      </c>
      <c r="G31" s="13"/>
      <c r="H31" s="12">
        <f t="shared" si="3"/>
        <v>19711486.719999999</v>
      </c>
      <c r="I31" s="13"/>
      <c r="J31" s="15">
        <v>21708.49</v>
      </c>
      <c r="K31" s="16">
        <f>'TC Allocations'!AD32</f>
        <v>183464</v>
      </c>
      <c r="L31" s="16">
        <f>'TC Allocations'!AE32</f>
        <v>293559.01</v>
      </c>
      <c r="M31" s="15">
        <v>-908310.44</v>
      </c>
      <c r="N31" s="15">
        <v>-375734.91</v>
      </c>
      <c r="O31" s="12">
        <f t="shared" si="0"/>
        <v>-785313.84999999986</v>
      </c>
      <c r="P31" s="13"/>
      <c r="Q31" s="14">
        <f t="shared" si="1"/>
        <v>18926172.869999997</v>
      </c>
      <c r="R31" s="20">
        <v>0</v>
      </c>
      <c r="S31" s="15">
        <v>-9337.39</v>
      </c>
      <c r="T31" s="16">
        <v>-2172.48</v>
      </c>
      <c r="U31" s="16">
        <f>'TC Allocations'!I32</f>
        <v>413523.52</v>
      </c>
      <c r="V31" s="16">
        <f>'TC Allocations'!M32</f>
        <v>44539.77</v>
      </c>
      <c r="W31" s="16">
        <v>1140342.72</v>
      </c>
      <c r="X31" s="16">
        <f>'TC Allocations'!G32</f>
        <v>1751272.21</v>
      </c>
      <c r="Y31" s="16">
        <f>'TC Allocations'!H32</f>
        <v>746973.52415141952</v>
      </c>
      <c r="Z31" s="38">
        <f t="shared" si="2"/>
        <v>23011314.744151413</v>
      </c>
      <c r="AA31" s="16"/>
      <c r="AB31" s="16"/>
      <c r="AC31" s="39">
        <f t="shared" si="7"/>
        <v>1.0396153558793381E-2</v>
      </c>
      <c r="AD31" s="16">
        <f t="shared" si="5"/>
        <v>1265.5259604631553</v>
      </c>
      <c r="AE31" s="12">
        <f t="shared" si="6"/>
        <v>23012580.270111877</v>
      </c>
      <c r="AF31" s="17"/>
      <c r="AG31" s="38">
        <v>27857632.850000001</v>
      </c>
      <c r="AH31" s="18">
        <f t="shared" si="4"/>
        <v>0.82607809479088157</v>
      </c>
    </row>
    <row r="32" spans="1:34" x14ac:dyDescent="0.25">
      <c r="A32" s="11" t="s">
        <v>38</v>
      </c>
      <c r="B32" s="13"/>
      <c r="C32" s="12">
        <f>'TC Allocations'!E33</f>
        <v>6878176.0999999996</v>
      </c>
      <c r="D32" s="13"/>
      <c r="E32" s="15">
        <f>'TC Allocations'!Y33</f>
        <v>199584</v>
      </c>
      <c r="F32" s="15">
        <f>'TC Allocations'!Z33</f>
        <v>309795</v>
      </c>
      <c r="G32" s="13"/>
      <c r="H32" s="12">
        <f t="shared" si="3"/>
        <v>7387555.0999999996</v>
      </c>
      <c r="I32" s="13"/>
      <c r="J32" s="15">
        <v>2937.66</v>
      </c>
      <c r="K32" s="16">
        <f>'TC Allocations'!AD33</f>
        <v>30550</v>
      </c>
      <c r="L32" s="16">
        <f>'TC Allocations'!AE33</f>
        <v>116202.59</v>
      </c>
      <c r="M32" s="15">
        <v>-308566.62</v>
      </c>
      <c r="N32" s="15">
        <v>-187387.88</v>
      </c>
      <c r="O32" s="12">
        <f t="shared" si="0"/>
        <v>-346264.25</v>
      </c>
      <c r="P32" s="13"/>
      <c r="Q32" s="14">
        <f t="shared" si="1"/>
        <v>7041290.8499999996</v>
      </c>
      <c r="R32" s="20">
        <v>0</v>
      </c>
      <c r="S32" s="15">
        <v>-33161.53</v>
      </c>
      <c r="T32" s="16">
        <v>-431.33</v>
      </c>
      <c r="U32" s="16">
        <f>'TC Allocations'!I33</f>
        <v>101005.23</v>
      </c>
      <c r="V32" s="16">
        <f>'TC Allocations'!M33</f>
        <v>15130.74</v>
      </c>
      <c r="W32" s="16">
        <v>697603.35</v>
      </c>
      <c r="X32" s="16">
        <f>'TC Allocations'!G33</f>
        <v>678524.76</v>
      </c>
      <c r="Y32" s="16">
        <f>'TC Allocations'!H33</f>
        <v>286499.531638427</v>
      </c>
      <c r="Z32" s="38">
        <f t="shared" si="2"/>
        <v>8786461.601638427</v>
      </c>
      <c r="AA32" s="16"/>
      <c r="AB32" s="16"/>
      <c r="AC32" s="39">
        <f t="shared" si="7"/>
        <v>3.9695864866778723E-3</v>
      </c>
      <c r="AD32" s="16">
        <f t="shared" si="5"/>
        <v>483.21859837722877</v>
      </c>
      <c r="AE32" s="12">
        <f t="shared" si="6"/>
        <v>8786944.820236804</v>
      </c>
      <c r="AF32" s="17"/>
      <c r="AG32" s="38">
        <v>10602266.289999999</v>
      </c>
      <c r="AH32" s="18">
        <f t="shared" si="4"/>
        <v>0.82877986459598774</v>
      </c>
    </row>
    <row r="33" spans="1:34" x14ac:dyDescent="0.25">
      <c r="A33" s="11" t="s">
        <v>39</v>
      </c>
      <c r="B33" s="13"/>
      <c r="C33" s="12">
        <f>'TC Allocations'!E34</f>
        <v>5006723.59</v>
      </c>
      <c r="D33" s="13"/>
      <c r="E33" s="15">
        <f>'TC Allocations'!Y34</f>
        <v>139614</v>
      </c>
      <c r="F33" s="15">
        <f>'TC Allocations'!Z34</f>
        <v>95495</v>
      </c>
      <c r="G33" s="13"/>
      <c r="H33" s="12">
        <f t="shared" si="3"/>
        <v>5241832.59</v>
      </c>
      <c r="I33" s="13"/>
      <c r="J33" s="15">
        <v>5402.67</v>
      </c>
      <c r="K33" s="16">
        <f>'TC Allocations'!AD34</f>
        <v>49946</v>
      </c>
      <c r="L33" s="16">
        <f>'TC Allocations'!AE34</f>
        <v>91807.32</v>
      </c>
      <c r="M33" s="15">
        <v>-452517.13</v>
      </c>
      <c r="N33" s="15">
        <v>-374175.02</v>
      </c>
      <c r="O33" s="12">
        <f t="shared" si="0"/>
        <v>-679536.16</v>
      </c>
      <c r="P33" s="13"/>
      <c r="Q33" s="14">
        <f t="shared" si="1"/>
        <v>4562296.43</v>
      </c>
      <c r="R33" s="20">
        <v>0</v>
      </c>
      <c r="S33" s="15">
        <v>-11098.91</v>
      </c>
      <c r="T33" s="16">
        <v>-838.59</v>
      </c>
      <c r="U33" s="16">
        <f>'TC Allocations'!I34</f>
        <v>124535.15</v>
      </c>
      <c r="V33" s="16">
        <f>'TC Allocations'!M34</f>
        <v>1491.76</v>
      </c>
      <c r="W33" s="16">
        <v>250502.68</v>
      </c>
      <c r="X33" s="16">
        <f>'TC Allocations'!G34</f>
        <v>419791.55</v>
      </c>
      <c r="Y33" s="16">
        <f>'TC Allocations'!H34</f>
        <v>175645.61524298656</v>
      </c>
      <c r="Z33" s="38">
        <f t="shared" si="2"/>
        <v>5522325.6852429863</v>
      </c>
      <c r="AA33" s="16"/>
      <c r="AB33" s="16"/>
      <c r="AC33" s="39">
        <f t="shared" si="7"/>
        <v>2.4949007244380338E-3</v>
      </c>
      <c r="AD33" s="16">
        <f t="shared" si="5"/>
        <v>303.7047902090743</v>
      </c>
      <c r="AE33" s="12">
        <f t="shared" si="6"/>
        <v>5522629.3900331957</v>
      </c>
      <c r="AF33" s="17"/>
      <c r="AG33" s="38">
        <v>7272181.8899999997</v>
      </c>
      <c r="AH33" s="18">
        <f t="shared" si="4"/>
        <v>0.75941849001705819</v>
      </c>
    </row>
    <row r="34" spans="1:34" x14ac:dyDescent="0.25">
      <c r="A34" s="11" t="s">
        <v>40</v>
      </c>
      <c r="B34" s="13"/>
      <c r="C34" s="12">
        <f>'TC Allocations'!E35</f>
        <v>123832673.62</v>
      </c>
      <c r="D34" s="13"/>
      <c r="E34" s="15">
        <f>'TC Allocations'!Y35</f>
        <v>3891207</v>
      </c>
      <c r="F34" s="15">
        <f>'TC Allocations'!Z35</f>
        <v>6929920</v>
      </c>
      <c r="G34" s="13"/>
      <c r="H34" s="12">
        <f t="shared" si="3"/>
        <v>134653800.62</v>
      </c>
      <c r="I34" s="13"/>
      <c r="J34" s="15">
        <v>266025.23</v>
      </c>
      <c r="K34" s="16">
        <f>'TC Allocations'!AD35</f>
        <v>923882</v>
      </c>
      <c r="L34" s="16">
        <f>'TC Allocations'!AE35</f>
        <v>1915140.65</v>
      </c>
      <c r="M34" s="15">
        <v>-2854157.82</v>
      </c>
      <c r="N34" s="15">
        <v>-3898769.82</v>
      </c>
      <c r="O34" s="12">
        <f t="shared" si="0"/>
        <v>-3647879.76</v>
      </c>
      <c r="P34" s="13"/>
      <c r="Q34" s="14">
        <f t="shared" si="1"/>
        <v>131005920.86</v>
      </c>
      <c r="R34" s="20">
        <v>0</v>
      </c>
      <c r="S34" s="15">
        <v>-221190.39999999999</v>
      </c>
      <c r="T34" s="16">
        <v>-38557.17</v>
      </c>
      <c r="U34" s="16">
        <f>'TC Allocations'!I35</f>
        <v>2603277</v>
      </c>
      <c r="V34" s="16">
        <f>'TC Allocations'!M35</f>
        <v>447102.57</v>
      </c>
      <c r="W34" s="16">
        <v>9332497.0500000007</v>
      </c>
      <c r="X34" s="16">
        <f>'TC Allocations'!G35</f>
        <v>12618298.43</v>
      </c>
      <c r="Y34" s="16">
        <f>'TC Allocations'!H35</f>
        <v>5284983.6918569412</v>
      </c>
      <c r="Z34" s="38">
        <f t="shared" si="2"/>
        <v>161032332.03185695</v>
      </c>
      <c r="AA34" s="16"/>
      <c r="AB34" s="16"/>
      <c r="AC34" s="39">
        <f t="shared" si="7"/>
        <v>7.275189924379627E-2</v>
      </c>
      <c r="AD34" s="16">
        <f t="shared" si="5"/>
        <v>8856.1040047498027</v>
      </c>
      <c r="AE34" s="12">
        <f t="shared" si="6"/>
        <v>161041188.13586169</v>
      </c>
      <c r="AF34" s="17"/>
      <c r="AG34" s="38">
        <v>206095346.91999999</v>
      </c>
      <c r="AH34" s="18">
        <f t="shared" si="4"/>
        <v>0.7813916740118011</v>
      </c>
    </row>
    <row r="35" spans="1:34" x14ac:dyDescent="0.25">
      <c r="A35" s="11" t="s">
        <v>41</v>
      </c>
      <c r="B35" s="13"/>
      <c r="C35" s="12">
        <f>'TC Allocations'!E36</f>
        <v>16168461.01</v>
      </c>
      <c r="D35" s="13"/>
      <c r="E35" s="15">
        <f>'TC Allocations'!Y36</f>
        <v>410174</v>
      </c>
      <c r="F35" s="15">
        <f>'TC Allocations'!Z36</f>
        <v>634796</v>
      </c>
      <c r="G35" s="13"/>
      <c r="H35" s="12">
        <f t="shared" si="3"/>
        <v>17213431.009999998</v>
      </c>
      <c r="I35" s="13"/>
      <c r="J35" s="15">
        <v>25325.31</v>
      </c>
      <c r="K35" s="16">
        <f>'TC Allocations'!AD36</f>
        <v>77378</v>
      </c>
      <c r="L35" s="16">
        <f>'TC Allocations'!AE36</f>
        <v>266252.43</v>
      </c>
      <c r="M35" s="15">
        <v>0</v>
      </c>
      <c r="N35" s="15">
        <v>-1042678.98</v>
      </c>
      <c r="O35" s="12">
        <f t="shared" si="0"/>
        <v>-673723.24</v>
      </c>
      <c r="P35" s="13"/>
      <c r="Q35" s="14">
        <f t="shared" si="1"/>
        <v>16539707.769999998</v>
      </c>
      <c r="R35" s="20">
        <v>0</v>
      </c>
      <c r="S35" s="15">
        <v>-31613.65</v>
      </c>
      <c r="T35" s="16">
        <v>-2133.7199999999998</v>
      </c>
      <c r="U35" s="16">
        <f>'TC Allocations'!I36</f>
        <v>496013.38</v>
      </c>
      <c r="V35" s="16">
        <f>'TC Allocations'!M36</f>
        <v>48375.73</v>
      </c>
      <c r="W35" s="16">
        <v>1239243.3700000001</v>
      </c>
      <c r="X35" s="16">
        <f>'TC Allocations'!G36</f>
        <v>1451919.6</v>
      </c>
      <c r="Y35" s="16">
        <f>'TC Allocations'!H36</f>
        <v>664719.11515835999</v>
      </c>
      <c r="Z35" s="38">
        <f t="shared" si="2"/>
        <v>20406231.595158361</v>
      </c>
      <c r="AA35" s="16"/>
      <c r="AB35" s="16"/>
      <c r="AC35" s="39">
        <f t="shared" si="7"/>
        <v>9.2192175709337482E-3</v>
      </c>
      <c r="AD35" s="16">
        <f t="shared" si="5"/>
        <v>1122.257294988327</v>
      </c>
      <c r="AE35" s="12">
        <f t="shared" si="6"/>
        <v>20407353.852453351</v>
      </c>
      <c r="AF35" s="17"/>
      <c r="AG35" s="38">
        <v>25911569.010000002</v>
      </c>
      <c r="AH35" s="18">
        <f t="shared" si="4"/>
        <v>0.78757692537173574</v>
      </c>
    </row>
    <row r="36" spans="1:34" x14ac:dyDescent="0.25">
      <c r="A36" s="11" t="s">
        <v>42</v>
      </c>
      <c r="B36" s="13"/>
      <c r="C36" s="12">
        <f>'TC Allocations'!E37</f>
        <v>1415019.42</v>
      </c>
      <c r="D36" s="13"/>
      <c r="E36" s="15">
        <f>'TC Allocations'!Y37</f>
        <v>36529</v>
      </c>
      <c r="F36" s="15">
        <f>'TC Allocations'!Z37</f>
        <v>14929</v>
      </c>
      <c r="G36" s="13"/>
      <c r="H36" s="12">
        <f t="shared" si="3"/>
        <v>1466477.42</v>
      </c>
      <c r="I36" s="13"/>
      <c r="J36" s="15">
        <v>370.44</v>
      </c>
      <c r="K36" s="16">
        <f>'TC Allocations'!AD37</f>
        <v>9206</v>
      </c>
      <c r="L36" s="16">
        <f>'TC Allocations'!AE37</f>
        <v>45283.8</v>
      </c>
      <c r="M36" s="15">
        <v>0</v>
      </c>
      <c r="N36" s="15">
        <v>0</v>
      </c>
      <c r="O36" s="12">
        <f t="shared" si="0"/>
        <v>54860.240000000005</v>
      </c>
      <c r="P36" s="13"/>
      <c r="Q36" s="14">
        <f t="shared" si="1"/>
        <v>1521337.66</v>
      </c>
      <c r="R36" s="20">
        <v>0</v>
      </c>
      <c r="S36" s="15">
        <v>0</v>
      </c>
      <c r="T36" s="16">
        <v>-68.23</v>
      </c>
      <c r="U36" s="16">
        <f>'TC Allocations'!I37</f>
        <v>51045.36</v>
      </c>
      <c r="V36" s="16">
        <f>'TC Allocations'!M37</f>
        <v>6819.49</v>
      </c>
      <c r="W36" s="16">
        <v>16520.439999999999</v>
      </c>
      <c r="X36" s="16">
        <f>'TC Allocations'!G37</f>
        <v>109564.94</v>
      </c>
      <c r="Y36" s="16">
        <f>'TC Allocations'!H37</f>
        <v>57781.83158373498</v>
      </c>
      <c r="Z36" s="38">
        <f t="shared" si="2"/>
        <v>1763001.491583735</v>
      </c>
      <c r="AA36" s="16"/>
      <c r="AB36" s="16"/>
      <c r="AC36" s="39">
        <f t="shared" si="7"/>
        <v>7.9649661197844714E-4</v>
      </c>
      <c r="AD36" s="16">
        <f t="shared" si="5"/>
        <v>96.957700189709826</v>
      </c>
      <c r="AE36" s="12">
        <f t="shared" si="6"/>
        <v>1763098.4492839247</v>
      </c>
      <c r="AF36" s="17"/>
      <c r="AG36" s="38">
        <v>1680815.49</v>
      </c>
      <c r="AH36" s="18">
        <f t="shared" si="4"/>
        <v>1.0489541890668348</v>
      </c>
    </row>
    <row r="37" spans="1:34" x14ac:dyDescent="0.25">
      <c r="A37" s="11" t="s">
        <v>43</v>
      </c>
      <c r="B37" s="13"/>
      <c r="C37" s="12">
        <f>'TC Allocations'!E38</f>
        <v>95666399.340000004</v>
      </c>
      <c r="D37" s="13"/>
      <c r="E37" s="15">
        <f>'TC Allocations'!Y38</f>
        <v>2296005</v>
      </c>
      <c r="F37" s="15">
        <f>'TC Allocations'!Z38</f>
        <v>923656</v>
      </c>
      <c r="G37" s="13"/>
      <c r="H37" s="12">
        <f t="shared" si="3"/>
        <v>98886060.340000004</v>
      </c>
      <c r="I37" s="13"/>
      <c r="J37" s="15">
        <v>64294</v>
      </c>
      <c r="K37" s="16">
        <f>'TC Allocations'!AD38</f>
        <v>532226</v>
      </c>
      <c r="L37" s="16">
        <f>'TC Allocations'!AE38</f>
        <v>1458505.12</v>
      </c>
      <c r="M37" s="15">
        <v>-2016574.48</v>
      </c>
      <c r="N37" s="15">
        <v>-3468450.79</v>
      </c>
      <c r="O37" s="12">
        <f t="shared" ref="O37:O63" si="8">SUM(J37:N37)</f>
        <v>-3430000.15</v>
      </c>
      <c r="P37" s="13"/>
      <c r="Q37" s="14">
        <f t="shared" ref="Q37:Q62" si="9">H37+O37</f>
        <v>95456060.189999998</v>
      </c>
      <c r="R37" s="20">
        <v>0</v>
      </c>
      <c r="S37" s="15">
        <v>-144377.75</v>
      </c>
      <c r="T37" s="16">
        <v>-8591.65</v>
      </c>
      <c r="U37" s="16">
        <f>'TC Allocations'!I38</f>
        <v>2448840.5699999998</v>
      </c>
      <c r="V37" s="16">
        <f>'TC Allocations'!M38</f>
        <v>927023.91</v>
      </c>
      <c r="W37" s="16">
        <v>11587123.119999999</v>
      </c>
      <c r="X37" s="16">
        <f>'TC Allocations'!G38</f>
        <v>10551327.83</v>
      </c>
      <c r="Y37" s="16">
        <f>'TC Allocations'!H38</f>
        <v>4031448.9689938868</v>
      </c>
      <c r="Z37" s="38">
        <f t="shared" ref="Z37:Z63" si="10">SUM(Q37:Y37)</f>
        <v>124848855.18899387</v>
      </c>
      <c r="AA37" s="16"/>
      <c r="AB37" s="16"/>
      <c r="AC37" s="39">
        <f t="shared" si="7"/>
        <v>5.6404768028920485E-2</v>
      </c>
      <c r="AD37" s="16">
        <f t="shared" si="5"/>
        <v>6866.1642818967666</v>
      </c>
      <c r="AE37" s="12">
        <f t="shared" si="6"/>
        <v>124855721.35327576</v>
      </c>
      <c r="AF37" s="17"/>
      <c r="AG37" s="38">
        <v>148174515.43000001</v>
      </c>
      <c r="AH37" s="18">
        <f t="shared" si="4"/>
        <v>0.8426261492466941</v>
      </c>
    </row>
    <row r="38" spans="1:34" x14ac:dyDescent="0.25">
      <c r="A38" s="11" t="s">
        <v>44</v>
      </c>
      <c r="B38" s="13"/>
      <c r="C38" s="12">
        <f>'TC Allocations'!E39</f>
        <v>76912577.709999993</v>
      </c>
      <c r="D38" s="13"/>
      <c r="E38" s="15">
        <f>'TC Allocations'!Y39</f>
        <v>2090813</v>
      </c>
      <c r="F38" s="15">
        <f>'TC Allocations'!Z39</f>
        <v>3560591</v>
      </c>
      <c r="G38" s="13"/>
      <c r="H38" s="12">
        <f t="shared" si="3"/>
        <v>82563981.709999993</v>
      </c>
      <c r="I38" s="13"/>
      <c r="J38" s="15">
        <v>186134.68</v>
      </c>
      <c r="K38" s="16">
        <f>'TC Allocations'!AD39</f>
        <v>340254</v>
      </c>
      <c r="L38" s="16">
        <f>'TC Allocations'!AE39</f>
        <v>937890.66</v>
      </c>
      <c r="M38" s="15">
        <v>-1946523.9</v>
      </c>
      <c r="N38" s="15">
        <v>-2132653.35</v>
      </c>
      <c r="O38" s="12">
        <f t="shared" si="8"/>
        <v>-2614897.91</v>
      </c>
      <c r="P38" s="13"/>
      <c r="Q38" s="14">
        <f t="shared" si="9"/>
        <v>79949083.799999997</v>
      </c>
      <c r="R38" s="20">
        <v>0</v>
      </c>
      <c r="S38" s="15">
        <v>-58263.92</v>
      </c>
      <c r="T38" s="16">
        <v>-71475.95</v>
      </c>
      <c r="U38" s="16">
        <f>'TC Allocations'!I39</f>
        <v>817800.07</v>
      </c>
      <c r="V38" s="16">
        <f>'TC Allocations'!M39</f>
        <v>232501.86</v>
      </c>
      <c r="W38" s="16">
        <v>1440984.64</v>
      </c>
      <c r="X38" s="16">
        <f>'TC Allocations'!G39</f>
        <v>6639307.46</v>
      </c>
      <c r="Y38" s="16">
        <f>'TC Allocations'!H39</f>
        <v>3039613.6155090383</v>
      </c>
      <c r="Z38" s="38">
        <f t="shared" si="10"/>
        <v>91989551.575509012</v>
      </c>
      <c r="AA38" s="16"/>
      <c r="AB38" s="16"/>
      <c r="AC38" s="39">
        <f t="shared" si="7"/>
        <v>4.1559446499101031E-2</v>
      </c>
      <c r="AD38" s="16">
        <f t="shared" si="5"/>
        <v>5059.0401680442556</v>
      </c>
      <c r="AE38" s="12">
        <f t="shared" si="6"/>
        <v>91994610.615677059</v>
      </c>
      <c r="AF38" s="17"/>
      <c r="AG38" s="38">
        <v>124969094.55</v>
      </c>
      <c r="AH38" s="18">
        <f t="shared" si="4"/>
        <v>0.73613889055481729</v>
      </c>
    </row>
    <row r="39" spans="1:34" x14ac:dyDescent="0.25">
      <c r="A39" s="11" t="s">
        <v>45</v>
      </c>
      <c r="B39" s="13"/>
      <c r="C39" s="12">
        <f>'TC Allocations'!E40</f>
        <v>3615421.69</v>
      </c>
      <c r="D39" s="13"/>
      <c r="E39" s="15">
        <f>'TC Allocations'!Y40</f>
        <v>70059</v>
      </c>
      <c r="F39" s="15">
        <f>'TC Allocations'!Z40</f>
        <v>34642</v>
      </c>
      <c r="G39" s="13"/>
      <c r="H39" s="12">
        <f t="shared" si="3"/>
        <v>3720122.69</v>
      </c>
      <c r="I39" s="13"/>
      <c r="J39" s="15">
        <v>1186.81</v>
      </c>
      <c r="K39" s="16">
        <f>'TC Allocations'!AD40</f>
        <v>14700</v>
      </c>
      <c r="L39" s="16">
        <f>'TC Allocations'!AE40</f>
        <v>69471.600000000006</v>
      </c>
      <c r="M39" s="15">
        <v>0</v>
      </c>
      <c r="N39" s="15">
        <v>0</v>
      </c>
      <c r="O39" s="12">
        <f t="shared" si="8"/>
        <v>85358.41</v>
      </c>
      <c r="P39" s="13"/>
      <c r="Q39" s="14">
        <f t="shared" si="9"/>
        <v>3805481.1</v>
      </c>
      <c r="R39" s="20">
        <v>0</v>
      </c>
      <c r="S39" s="15">
        <v>-47767.13</v>
      </c>
      <c r="T39" s="16">
        <v>-84.22</v>
      </c>
      <c r="U39" s="16">
        <f>'TC Allocations'!I40</f>
        <v>8953.77</v>
      </c>
      <c r="V39" s="16">
        <f>'TC Allocations'!M40</f>
        <v>14065.19</v>
      </c>
      <c r="W39" s="16">
        <v>160794.17000000001</v>
      </c>
      <c r="X39" s="16">
        <f>'TC Allocations'!G40</f>
        <v>266273.44</v>
      </c>
      <c r="Y39" s="16">
        <f>'TC Allocations'!H40</f>
        <v>140426.00575455665</v>
      </c>
      <c r="Z39" s="38">
        <f t="shared" si="10"/>
        <v>4348142.3257545568</v>
      </c>
      <c r="AA39" s="16"/>
      <c r="AB39" s="16"/>
      <c r="AC39" s="39">
        <f t="shared" si="7"/>
        <v>1.9644229726388175E-3</v>
      </c>
      <c r="AD39" s="16">
        <f t="shared" si="5"/>
        <v>239.1296218495992</v>
      </c>
      <c r="AE39" s="12">
        <f t="shared" si="6"/>
        <v>4348381.4553764062</v>
      </c>
      <c r="AF39" s="17"/>
      <c r="AG39" s="38">
        <v>4030122.58</v>
      </c>
      <c r="AH39" s="18">
        <f t="shared" si="4"/>
        <v>1.0789700236304987</v>
      </c>
    </row>
    <row r="40" spans="1:34" x14ac:dyDescent="0.25">
      <c r="A40" s="11" t="s">
        <v>46</v>
      </c>
      <c r="B40" s="13"/>
      <c r="C40" s="12">
        <f>'TC Allocations'!E41</f>
        <v>99914985.909999996</v>
      </c>
      <c r="D40" s="13"/>
      <c r="E40" s="15">
        <f>'TC Allocations'!Y41</f>
        <v>2569673</v>
      </c>
      <c r="F40" s="15">
        <f>'TC Allocations'!Z41</f>
        <v>1264732</v>
      </c>
      <c r="G40" s="13"/>
      <c r="H40" s="12">
        <f t="shared" si="3"/>
        <v>103749390.91</v>
      </c>
      <c r="I40" s="13"/>
      <c r="J40" s="15">
        <v>172717.57</v>
      </c>
      <c r="K40" s="16">
        <f>'TC Allocations'!AD41</f>
        <v>435474</v>
      </c>
      <c r="L40" s="16">
        <f>'TC Allocations'!AE41</f>
        <v>1311981.83</v>
      </c>
      <c r="M40" s="15">
        <v>-3413416.04</v>
      </c>
      <c r="N40" s="15">
        <v>-3703353.84</v>
      </c>
      <c r="O40" s="12">
        <f t="shared" si="8"/>
        <v>-5196596.4799999995</v>
      </c>
      <c r="P40" s="13"/>
      <c r="Q40" s="14">
        <f t="shared" si="9"/>
        <v>98552794.429999992</v>
      </c>
      <c r="R40" s="20">
        <v>0</v>
      </c>
      <c r="S40" s="15">
        <v>-121952.54</v>
      </c>
      <c r="T40" s="16">
        <v>-22143.65</v>
      </c>
      <c r="U40" s="16">
        <f>'TC Allocations'!I41</f>
        <v>1805540.42</v>
      </c>
      <c r="V40" s="16">
        <f>'TC Allocations'!M41</f>
        <v>1024627.81</v>
      </c>
      <c r="W40" s="16">
        <v>2429234.11</v>
      </c>
      <c r="X40" s="16">
        <f>'TC Allocations'!G41</f>
        <v>8337790.5599999996</v>
      </c>
      <c r="Y40" s="16">
        <f>'TC Allocations'!H41</f>
        <v>3817214.6538829929</v>
      </c>
      <c r="Z40" s="38">
        <f t="shared" si="10"/>
        <v>115823105.79388298</v>
      </c>
      <c r="AA40" s="16"/>
      <c r="AB40" s="16"/>
      <c r="AC40" s="39">
        <f t="shared" si="7"/>
        <v>5.232707504448951E-2</v>
      </c>
      <c r="AD40" s="16">
        <f t="shared" si="5"/>
        <v>6369.7858567982812</v>
      </c>
      <c r="AE40" s="12">
        <f t="shared" si="6"/>
        <v>115829475.57973978</v>
      </c>
      <c r="AF40" s="17"/>
      <c r="AG40" s="38">
        <v>150737724.83000001</v>
      </c>
      <c r="AH40" s="18">
        <f t="shared" si="4"/>
        <v>0.76841730038297118</v>
      </c>
    </row>
    <row r="41" spans="1:34" x14ac:dyDescent="0.25">
      <c r="A41" s="11" t="s">
        <v>47</v>
      </c>
      <c r="B41" s="13"/>
      <c r="C41" s="12">
        <f>'TC Allocations'!E42</f>
        <v>131332044.8</v>
      </c>
      <c r="D41" s="13"/>
      <c r="E41" s="15">
        <f>'TC Allocations'!Y42</f>
        <v>3882649</v>
      </c>
      <c r="F41" s="15">
        <f>'TC Allocations'!Z42</f>
        <v>2853598</v>
      </c>
      <c r="G41" s="13"/>
      <c r="H41" s="12">
        <f t="shared" si="3"/>
        <v>138068291.80000001</v>
      </c>
      <c r="I41" s="13"/>
      <c r="J41" s="15">
        <v>243386.07</v>
      </c>
      <c r="K41" s="16">
        <f>'TC Allocations'!AD42</f>
        <v>718442</v>
      </c>
      <c r="L41" s="16">
        <f>'TC Allocations'!AE42</f>
        <v>1992171.53</v>
      </c>
      <c r="M41" s="15">
        <v>-686131.44</v>
      </c>
      <c r="N41" s="15">
        <v>-4251311.82</v>
      </c>
      <c r="O41" s="12">
        <f t="shared" si="8"/>
        <v>-1983443.6600000001</v>
      </c>
      <c r="P41" s="13"/>
      <c r="Q41" s="14">
        <f t="shared" si="9"/>
        <v>136084848.14000002</v>
      </c>
      <c r="R41" s="20">
        <v>0</v>
      </c>
      <c r="S41" s="15">
        <v>-173534.99</v>
      </c>
      <c r="T41" s="16">
        <v>-33827.980000000003</v>
      </c>
      <c r="U41" s="16">
        <f>'TC Allocations'!I42</f>
        <v>1872128.93</v>
      </c>
      <c r="V41" s="16">
        <f>'TC Allocations'!M42</f>
        <v>243583.53</v>
      </c>
      <c r="W41" s="16">
        <v>9131774.3499999996</v>
      </c>
      <c r="X41" s="16">
        <f>'TC Allocations'!G42</f>
        <v>13475332.529999999</v>
      </c>
      <c r="Y41" s="16">
        <f>'TC Allocations'!H42</f>
        <v>5388217.4246527599</v>
      </c>
      <c r="Z41" s="38">
        <f t="shared" si="10"/>
        <v>165988521.93465278</v>
      </c>
      <c r="AA41" s="16"/>
      <c r="AB41" s="16"/>
      <c r="AC41" s="39">
        <f t="shared" si="7"/>
        <v>7.4991028640307711E-2</v>
      </c>
      <c r="AD41" s="16">
        <f t="shared" si="5"/>
        <v>9128.6736973862317</v>
      </c>
      <c r="AE41" s="12">
        <f t="shared" si="6"/>
        <v>165997650.60835016</v>
      </c>
      <c r="AF41" s="17"/>
      <c r="AG41" s="38">
        <v>191973298.28999999</v>
      </c>
      <c r="AH41" s="18">
        <f t="shared" si="4"/>
        <v>0.86469135076061299</v>
      </c>
    </row>
    <row r="42" spans="1:34" x14ac:dyDescent="0.25">
      <c r="A42" s="11" t="s">
        <v>48</v>
      </c>
      <c r="B42" s="13"/>
      <c r="C42" s="12">
        <f>'TC Allocations'!E43</f>
        <v>45671933.270000003</v>
      </c>
      <c r="D42" s="13"/>
      <c r="E42" s="15">
        <f>'TC Allocations'!Y43</f>
        <v>1531727</v>
      </c>
      <c r="F42" s="15">
        <f>'TC Allocations'!Z43</f>
        <v>5487134</v>
      </c>
      <c r="G42" s="13"/>
      <c r="H42" s="12">
        <f t="shared" si="3"/>
        <v>52690794.270000003</v>
      </c>
      <c r="I42" s="13"/>
      <c r="J42" s="15">
        <v>75574.55</v>
      </c>
      <c r="K42" s="16">
        <f>'TC Allocations'!AD43</f>
        <v>272528</v>
      </c>
      <c r="L42" s="16">
        <f>'TC Allocations'!AE43</f>
        <v>554281.68000000005</v>
      </c>
      <c r="M42" s="15">
        <v>0</v>
      </c>
      <c r="N42" s="15">
        <v>-492478.95</v>
      </c>
      <c r="O42" s="12">
        <f t="shared" si="8"/>
        <v>409905.27999999997</v>
      </c>
      <c r="P42" s="13"/>
      <c r="Q42" s="14">
        <f t="shared" si="9"/>
        <v>53100699.550000004</v>
      </c>
      <c r="R42" s="20">
        <v>0</v>
      </c>
      <c r="S42" s="15">
        <v>-15956.73</v>
      </c>
      <c r="T42" s="16">
        <v>-12440.99</v>
      </c>
      <c r="U42" s="16">
        <f>'TC Allocations'!I43</f>
        <v>249859.19</v>
      </c>
      <c r="V42" s="16">
        <f>'TC Allocations'!M43</f>
        <v>82046.94</v>
      </c>
      <c r="W42" s="16">
        <v>3616699.14</v>
      </c>
      <c r="X42" s="16">
        <f>'TC Allocations'!G43</f>
        <v>4644514.76</v>
      </c>
      <c r="Y42" s="16">
        <f>'TC Allocations'!H43</f>
        <v>2066636.2124448917</v>
      </c>
      <c r="Z42" s="38">
        <f t="shared" si="10"/>
        <v>63732058.072444893</v>
      </c>
      <c r="AA42" s="16"/>
      <c r="AB42" s="16"/>
      <c r="AC42" s="39">
        <f t="shared" si="7"/>
        <v>2.8793151095700593E-2</v>
      </c>
      <c r="AD42" s="16">
        <f t="shared" si="5"/>
        <v>3504.9963420679255</v>
      </c>
      <c r="AE42" s="12">
        <f t="shared" si="6"/>
        <v>63735563.068786964</v>
      </c>
      <c r="AF42" s="17"/>
      <c r="AG42" s="38">
        <v>62252777.560000002</v>
      </c>
      <c r="AH42" s="18">
        <f t="shared" si="4"/>
        <v>1.0238187847499307</v>
      </c>
    </row>
    <row r="43" spans="1:34" x14ac:dyDescent="0.25">
      <c r="A43" s="11" t="s">
        <v>49</v>
      </c>
      <c r="B43" s="13"/>
      <c r="C43" s="12">
        <f>'TC Allocations'!E44</f>
        <v>34818509.939999998</v>
      </c>
      <c r="D43" s="13"/>
      <c r="E43" s="15">
        <f>'TC Allocations'!Y44</f>
        <v>859541</v>
      </c>
      <c r="F43" s="15">
        <f>'TC Allocations'!Z44</f>
        <v>1245356</v>
      </c>
      <c r="G43" s="13"/>
      <c r="H43" s="12">
        <f t="shared" si="3"/>
        <v>36923406.939999998</v>
      </c>
      <c r="I43" s="13"/>
      <c r="J43" s="15">
        <v>55778.63</v>
      </c>
      <c r="K43" s="16">
        <f>'TC Allocations'!AD44</f>
        <v>201698</v>
      </c>
      <c r="L43" s="16">
        <f>'TC Allocations'!AE44</f>
        <v>483455.02</v>
      </c>
      <c r="M43" s="15">
        <v>-300417.94</v>
      </c>
      <c r="N43" s="15">
        <v>-1083492.99</v>
      </c>
      <c r="O43" s="12">
        <f t="shared" si="8"/>
        <v>-642979.28</v>
      </c>
      <c r="P43" s="13"/>
      <c r="Q43" s="14">
        <f t="shared" si="9"/>
        <v>36280427.659999996</v>
      </c>
      <c r="R43" s="20">
        <v>0</v>
      </c>
      <c r="S43" s="15">
        <v>-109052.75</v>
      </c>
      <c r="T43" s="16">
        <v>-6261.91</v>
      </c>
      <c r="U43" s="16">
        <f>'TC Allocations'!I44</f>
        <v>630920.73</v>
      </c>
      <c r="V43" s="16">
        <f>'TC Allocations'!M44</f>
        <v>78850.31</v>
      </c>
      <c r="W43" s="16">
        <v>435073.64</v>
      </c>
      <c r="X43" s="16">
        <f>'TC Allocations'!G44</f>
        <v>2993226.21</v>
      </c>
      <c r="Y43" s="16">
        <f>'TC Allocations'!H44</f>
        <v>1370361.4725975401</v>
      </c>
      <c r="Z43" s="38">
        <f t="shared" si="10"/>
        <v>41673545.36259754</v>
      </c>
      <c r="AA43" s="16"/>
      <c r="AB43" s="16"/>
      <c r="AC43" s="39">
        <f t="shared" si="7"/>
        <v>1.8827458654400435E-2</v>
      </c>
      <c r="AD43" s="16">
        <f t="shared" si="5"/>
        <v>2291.8705040228233</v>
      </c>
      <c r="AE43" s="12">
        <f t="shared" si="6"/>
        <v>41675837.233101562</v>
      </c>
      <c r="AF43" s="17"/>
      <c r="AG43" s="38">
        <v>56687245.189999998</v>
      </c>
      <c r="AH43" s="18">
        <f t="shared" si="4"/>
        <v>0.73518896699629099</v>
      </c>
    </row>
    <row r="44" spans="1:34" x14ac:dyDescent="0.25">
      <c r="A44" s="11" t="s">
        <v>50</v>
      </c>
      <c r="B44" s="13"/>
      <c r="C44" s="12">
        <f>'TC Allocations'!E45</f>
        <v>13297251.91</v>
      </c>
      <c r="D44" s="13"/>
      <c r="E44" s="15">
        <f>'TC Allocations'!Y45</f>
        <v>376713</v>
      </c>
      <c r="F44" s="15">
        <f>'TC Allocations'!Z45</f>
        <v>298957</v>
      </c>
      <c r="G44" s="13"/>
      <c r="H44" s="12">
        <f t="shared" si="3"/>
        <v>13972921.91</v>
      </c>
      <c r="I44" s="13"/>
      <c r="J44" s="15">
        <v>16928.88</v>
      </c>
      <c r="K44" s="16">
        <f>'TC Allocations'!AD45</f>
        <v>130020</v>
      </c>
      <c r="L44" s="16">
        <f>'TC Allocations'!AE45</f>
        <v>197513.4</v>
      </c>
      <c r="M44" s="15">
        <v>-252318.2</v>
      </c>
      <c r="N44" s="15">
        <v>-466569.91</v>
      </c>
      <c r="O44" s="12">
        <f t="shared" si="8"/>
        <v>-374425.82999999996</v>
      </c>
      <c r="P44" s="13"/>
      <c r="Q44" s="14">
        <f t="shared" si="9"/>
        <v>13598496.08</v>
      </c>
      <c r="R44" s="20">
        <v>0</v>
      </c>
      <c r="S44" s="15">
        <v>-11098.39</v>
      </c>
      <c r="T44" s="16">
        <v>-1267.83</v>
      </c>
      <c r="U44" s="16">
        <f>'TC Allocations'!I45</f>
        <v>223397.66</v>
      </c>
      <c r="V44" s="16">
        <f>'TC Allocations'!M45</f>
        <v>78210.98</v>
      </c>
      <c r="W44" s="16">
        <v>687484.22</v>
      </c>
      <c r="X44" s="16">
        <f>'TC Allocations'!G45</f>
        <v>1323932.7</v>
      </c>
      <c r="Y44" s="16">
        <f>'TC Allocations'!H45</f>
        <v>548477.219997245</v>
      </c>
      <c r="Z44" s="38">
        <f>SUM(Q44:Y44)</f>
        <v>16447632.639997246</v>
      </c>
      <c r="AA44" s="16"/>
      <c r="AB44" s="16"/>
      <c r="AC44" s="39">
        <f t="shared" si="7"/>
        <v>7.4307842252904358E-3</v>
      </c>
      <c r="AD44" s="16">
        <f t="shared" si="5"/>
        <v>904.55092746788853</v>
      </c>
      <c r="AE44" s="12">
        <f>Z44+AB44+AD44</f>
        <v>16448537.190924713</v>
      </c>
      <c r="AF44" s="17"/>
      <c r="AG44" s="38">
        <v>20537274.27</v>
      </c>
      <c r="AH44" s="18">
        <f t="shared" si="4"/>
        <v>0.80091140502282021</v>
      </c>
    </row>
    <row r="45" spans="1:34" x14ac:dyDescent="0.25">
      <c r="A45" s="11" t="s">
        <v>51</v>
      </c>
      <c r="B45" s="13"/>
      <c r="C45" s="12">
        <f>'TC Allocations'!E46</f>
        <v>33113996.469999999</v>
      </c>
      <c r="D45" s="13"/>
      <c r="E45" s="15">
        <f>'TC Allocations'!Y46</f>
        <v>932577</v>
      </c>
      <c r="F45" s="15">
        <f>'TC Allocations'!Z46</f>
        <v>2411112</v>
      </c>
      <c r="G45" s="13"/>
      <c r="H45" s="12">
        <f t="shared" si="3"/>
        <v>36457685.469999999</v>
      </c>
      <c r="I45" s="13"/>
      <c r="J45" s="15">
        <v>14482.25</v>
      </c>
      <c r="K45" s="16">
        <f>'TC Allocations'!AD46</f>
        <v>329518</v>
      </c>
      <c r="L45" s="16">
        <f>'TC Allocations'!AE46</f>
        <v>487187.47000000003</v>
      </c>
      <c r="M45" s="15">
        <v>-462551.36</v>
      </c>
      <c r="N45" s="15">
        <v>-1195717.8400000001</v>
      </c>
      <c r="O45" s="12">
        <f t="shared" si="8"/>
        <v>-827081.4800000001</v>
      </c>
      <c r="P45" s="13"/>
      <c r="Q45" s="14">
        <f t="shared" si="9"/>
        <v>35630603.990000002</v>
      </c>
      <c r="R45" s="20">
        <v>0</v>
      </c>
      <c r="S45" s="15">
        <v>-48866.71</v>
      </c>
      <c r="T45" s="16">
        <v>-1532.5</v>
      </c>
      <c r="U45" s="16">
        <f>'TC Allocations'!I46</f>
        <v>304691.13</v>
      </c>
      <c r="V45" s="16">
        <f>'TC Allocations'!M46</f>
        <v>41343.14</v>
      </c>
      <c r="W45" s="16">
        <v>1710882.18</v>
      </c>
      <c r="X45" s="16">
        <f>'TC Allocations'!G46</f>
        <v>3467858.42</v>
      </c>
      <c r="Y45" s="16">
        <f>'TC Allocations'!H46</f>
        <v>1377391.5047408601</v>
      </c>
      <c r="Z45" s="38">
        <f t="shared" si="10"/>
        <v>42482371.154740863</v>
      </c>
      <c r="AA45" s="16"/>
      <c r="AB45" s="16"/>
      <c r="AC45" s="39">
        <f t="shared" si="7"/>
        <v>1.9192873548374359E-2</v>
      </c>
      <c r="AD45" s="16">
        <f t="shared" si="5"/>
        <v>2336.352535963641</v>
      </c>
      <c r="AE45" s="12">
        <f t="shared" si="6"/>
        <v>42484707.507276826</v>
      </c>
      <c r="AF45" s="17"/>
      <c r="AG45" s="38">
        <v>48051532.490000002</v>
      </c>
      <c r="AH45" s="18">
        <f t="shared" si="4"/>
        <v>0.88414885656598596</v>
      </c>
    </row>
    <row r="46" spans="1:34" x14ac:dyDescent="0.25">
      <c r="A46" s="11" t="s">
        <v>52</v>
      </c>
      <c r="B46" s="13"/>
      <c r="C46" s="12">
        <f>'TC Allocations'!E47</f>
        <v>20434468.09</v>
      </c>
      <c r="D46" s="13"/>
      <c r="E46" s="15">
        <f>'TC Allocations'!Y47</f>
        <v>569017</v>
      </c>
      <c r="F46" s="15">
        <f>'TC Allocations'!Z47</f>
        <v>1597661</v>
      </c>
      <c r="G46" s="13"/>
      <c r="H46" s="12">
        <f t="shared" si="3"/>
        <v>22601146.09</v>
      </c>
      <c r="I46" s="13"/>
      <c r="J46" s="15">
        <v>26035.34</v>
      </c>
      <c r="K46" s="16">
        <f>'TC Allocations'!AD47</f>
        <v>162858</v>
      </c>
      <c r="L46" s="16">
        <f>'TC Allocations'!AE47</f>
        <v>299424.58</v>
      </c>
      <c r="M46" s="15">
        <v>-1101573.8600000001</v>
      </c>
      <c r="N46" s="15">
        <v>-630126.15</v>
      </c>
      <c r="O46" s="12">
        <f t="shared" si="8"/>
        <v>-1243382.0900000001</v>
      </c>
      <c r="P46" s="13"/>
      <c r="Q46" s="14">
        <f t="shared" si="9"/>
        <v>21357764</v>
      </c>
      <c r="R46" s="20">
        <v>0</v>
      </c>
      <c r="S46" s="15">
        <v>-1765.93</v>
      </c>
      <c r="T46" s="16">
        <v>-1827.2</v>
      </c>
      <c r="U46" s="16">
        <f>'TC Allocations'!I47</f>
        <v>428486.52</v>
      </c>
      <c r="V46" s="16">
        <f>'TC Allocations'!M47</f>
        <v>30687.69</v>
      </c>
      <c r="W46" s="16">
        <v>1593970.56</v>
      </c>
      <c r="X46" s="16">
        <f>'TC Allocations'!G47</f>
        <v>2016123.48</v>
      </c>
      <c r="Y46" s="16">
        <f>'TC Allocations'!H47</f>
        <v>852936.7670366175</v>
      </c>
      <c r="Z46" s="38">
        <f t="shared" si="10"/>
        <v>26276375.887036618</v>
      </c>
      <c r="AA46" s="16"/>
      <c r="AB46" s="16"/>
      <c r="AC46" s="39">
        <f t="shared" si="7"/>
        <v>1.1871257323949228E-2</v>
      </c>
      <c r="AD46" s="16">
        <f t="shared" si="5"/>
        <v>1445.0906522142395</v>
      </c>
      <c r="AE46" s="12">
        <f t="shared" si="6"/>
        <v>26277820.97768883</v>
      </c>
      <c r="AF46" s="17"/>
      <c r="AG46" s="38">
        <v>30835346.899999999</v>
      </c>
      <c r="AH46" s="18">
        <f t="shared" si="4"/>
        <v>0.8521980006551777</v>
      </c>
    </row>
    <row r="47" spans="1:34" x14ac:dyDescent="0.25">
      <c r="A47" s="11" t="s">
        <v>53</v>
      </c>
      <c r="B47" s="13"/>
      <c r="C47" s="12">
        <f>'TC Allocations'!E48</f>
        <v>70734900.209999993</v>
      </c>
      <c r="D47" s="13"/>
      <c r="E47" s="15">
        <f>'TC Allocations'!Y48</f>
        <v>2129236</v>
      </c>
      <c r="F47" s="15">
        <f>'TC Allocations'!Z48</f>
        <v>2309466</v>
      </c>
      <c r="G47" s="13"/>
      <c r="H47" s="12">
        <f t="shared" si="3"/>
        <v>75173602.209999993</v>
      </c>
      <c r="I47" s="13"/>
      <c r="J47" s="15">
        <v>102530.85</v>
      </c>
      <c r="K47" s="16">
        <f>'TC Allocations'!AD48</f>
        <v>452782</v>
      </c>
      <c r="L47" s="16">
        <f>'TC Allocations'!AE48</f>
        <v>1180268.8600000001</v>
      </c>
      <c r="M47" s="15">
        <v>0</v>
      </c>
      <c r="N47" s="15">
        <v>-816948.17</v>
      </c>
      <c r="O47" s="12">
        <f t="shared" si="8"/>
        <v>918633.53999999992</v>
      </c>
      <c r="P47" s="13"/>
      <c r="Q47" s="14">
        <f t="shared" si="9"/>
        <v>76092235.75</v>
      </c>
      <c r="R47" s="20">
        <v>0</v>
      </c>
      <c r="S47" s="15">
        <v>-156695.76999999999</v>
      </c>
      <c r="T47" s="16">
        <v>-7154.49</v>
      </c>
      <c r="U47" s="16">
        <f>'TC Allocations'!I48</f>
        <v>88398.35</v>
      </c>
      <c r="V47" s="16">
        <f>'TC Allocations'!M48</f>
        <v>145553.41</v>
      </c>
      <c r="W47" s="16">
        <v>0</v>
      </c>
      <c r="X47" s="16">
        <f>'TC Allocations'!G48</f>
        <v>6790994.9400000004</v>
      </c>
      <c r="Y47" s="16">
        <f>'TC Allocations'!H48</f>
        <v>2826584.4011760862</v>
      </c>
      <c r="Z47" s="38">
        <f t="shared" si="10"/>
        <v>85779916.591176078</v>
      </c>
      <c r="AA47" s="16"/>
      <c r="AB47" s="16"/>
      <c r="AC47" s="39">
        <f t="shared" si="7"/>
        <v>3.875403013941265E-2</v>
      </c>
      <c r="AD47" s="16">
        <f t="shared" si="5"/>
        <v>4717.5362442117039</v>
      </c>
      <c r="AE47" s="12">
        <f t="shared" si="6"/>
        <v>85784634.127420291</v>
      </c>
      <c r="AF47" s="17"/>
      <c r="AG47" s="38">
        <v>104543924.34999999</v>
      </c>
      <c r="AH47" s="18">
        <f t="shared" si="4"/>
        <v>0.82056068452360809</v>
      </c>
    </row>
    <row r="48" spans="1:34" x14ac:dyDescent="0.25">
      <c r="A48" s="11" t="s">
        <v>54</v>
      </c>
      <c r="B48" s="13"/>
      <c r="C48" s="12">
        <f>'TC Allocations'!E49</f>
        <v>12188290.300000001</v>
      </c>
      <c r="D48" s="13"/>
      <c r="E48" s="15">
        <f>'TC Allocations'!Y49</f>
        <v>321970</v>
      </c>
      <c r="F48" s="15">
        <f>'TC Allocations'!Z49</f>
        <v>203558</v>
      </c>
      <c r="G48" s="13"/>
      <c r="H48" s="12">
        <f t="shared" si="3"/>
        <v>12713818.300000001</v>
      </c>
      <c r="I48" s="13"/>
      <c r="J48" s="15">
        <v>13178.56</v>
      </c>
      <c r="K48" s="16">
        <f>'TC Allocations'!AD49</f>
        <v>113210</v>
      </c>
      <c r="L48" s="16">
        <f>'TC Allocations'!AE49</f>
        <v>194627.65</v>
      </c>
      <c r="M48" s="15">
        <v>0</v>
      </c>
      <c r="N48" s="15">
        <v>-262933.95</v>
      </c>
      <c r="O48" s="12">
        <f t="shared" si="8"/>
        <v>58082.259999999951</v>
      </c>
      <c r="P48" s="13"/>
      <c r="Q48" s="14">
        <f t="shared" si="9"/>
        <v>12771900.560000001</v>
      </c>
      <c r="R48" s="20">
        <v>0</v>
      </c>
      <c r="S48" s="15">
        <v>6926.31</v>
      </c>
      <c r="T48" s="16">
        <v>-1410.21</v>
      </c>
      <c r="U48" s="16">
        <f>'TC Allocations'!I49</f>
        <v>205033.35</v>
      </c>
      <c r="V48" s="16">
        <f>'TC Allocations'!M49</f>
        <v>29195.93</v>
      </c>
      <c r="W48" s="16">
        <v>738839.8</v>
      </c>
      <c r="X48" s="16">
        <f>'TC Allocations'!G49</f>
        <v>1185108.2</v>
      </c>
      <c r="Y48" s="16">
        <f>'TC Allocations'!H49</f>
        <v>491665.74891632225</v>
      </c>
      <c r="Z48" s="38">
        <f t="shared" si="10"/>
        <v>15427259.688916322</v>
      </c>
      <c r="AA48" s="16"/>
      <c r="AB48" s="16"/>
      <c r="AC48" s="39">
        <f t="shared" si="7"/>
        <v>6.9697956201359833E-3</v>
      </c>
      <c r="AD48" s="16">
        <f t="shared" si="5"/>
        <v>848.43468755267418</v>
      </c>
      <c r="AE48" s="12">
        <f t="shared" si="6"/>
        <v>15428108.123603875</v>
      </c>
      <c r="AF48" s="17"/>
      <c r="AG48" s="38">
        <v>18583837.739999998</v>
      </c>
      <c r="AH48" s="18">
        <f t="shared" si="4"/>
        <v>0.8301895625356378</v>
      </c>
    </row>
    <row r="49" spans="1:34" x14ac:dyDescent="0.25">
      <c r="A49" s="11" t="s">
        <v>55</v>
      </c>
      <c r="B49" s="13"/>
      <c r="C49" s="12">
        <f>'TC Allocations'!E50</f>
        <v>14083913.279999999</v>
      </c>
      <c r="D49" s="13"/>
      <c r="E49" s="15">
        <f>'TC Allocations'!Y50</f>
        <v>337674</v>
      </c>
      <c r="F49" s="15">
        <f>'TC Allocations'!Z50</f>
        <v>262221</v>
      </c>
      <c r="G49" s="13"/>
      <c r="H49" s="12">
        <f t="shared" si="3"/>
        <v>14683808.279999999</v>
      </c>
      <c r="I49" s="13"/>
      <c r="J49" s="15">
        <v>4173.66</v>
      </c>
      <c r="K49" s="16">
        <f>'TC Allocations'!AD50</f>
        <v>44394</v>
      </c>
      <c r="L49" s="16">
        <f>'TC Allocations'!AE50</f>
        <v>138439.16</v>
      </c>
      <c r="M49" s="15">
        <v>-2749838.92</v>
      </c>
      <c r="N49" s="15">
        <v>-313065.32</v>
      </c>
      <c r="O49" s="12">
        <f t="shared" si="8"/>
        <v>-2875897.42</v>
      </c>
      <c r="P49" s="13"/>
      <c r="Q49" s="14">
        <f t="shared" si="9"/>
        <v>11807910.859999999</v>
      </c>
      <c r="R49" s="20">
        <v>0</v>
      </c>
      <c r="S49" s="15">
        <v>64789.24</v>
      </c>
      <c r="T49" s="16">
        <v>-572.6</v>
      </c>
      <c r="U49" s="16">
        <f>'TC Allocations'!I50</f>
        <v>303718.40999999997</v>
      </c>
      <c r="V49" s="16">
        <f>'TC Allocations'!M50</f>
        <v>88653.32</v>
      </c>
      <c r="W49" s="16">
        <v>275219.78000000003</v>
      </c>
      <c r="X49" s="16">
        <f>'TC Allocations'!G50</f>
        <v>1079724.3700000001</v>
      </c>
      <c r="Y49" s="16">
        <f>'TC Allocations'!H50</f>
        <v>448069.14353517431</v>
      </c>
      <c r="Z49" s="38">
        <f t="shared" si="10"/>
        <v>14067512.523535173</v>
      </c>
      <c r="AA49" s="16"/>
      <c r="AB49" s="16"/>
      <c r="AC49" s="39">
        <f t="shared" si="7"/>
        <v>6.3554830313244598E-3</v>
      </c>
      <c r="AD49" s="16">
        <f t="shared" si="5"/>
        <v>773.65428684161134</v>
      </c>
      <c r="AE49" s="12">
        <f>Z49+AB49+AD49</f>
        <v>14068286.177822014</v>
      </c>
      <c r="AF49" s="17"/>
      <c r="AG49" s="38">
        <v>16930842.390000001</v>
      </c>
      <c r="AH49" s="18">
        <f t="shared" si="4"/>
        <v>0.83092653358649649</v>
      </c>
    </row>
    <row r="50" spans="1:34" x14ac:dyDescent="0.25">
      <c r="A50" s="11" t="s">
        <v>56</v>
      </c>
      <c r="B50" s="13"/>
      <c r="C50" s="12">
        <f>'TC Allocations'!E51</f>
        <v>687051.6</v>
      </c>
      <c r="D50" s="13"/>
      <c r="E50" s="15">
        <f>'TC Allocations'!Y51</f>
        <v>21571</v>
      </c>
      <c r="F50" s="15">
        <f>'TC Allocations'!Z51</f>
        <v>9616</v>
      </c>
      <c r="G50" s="13"/>
      <c r="H50" s="12">
        <f t="shared" si="3"/>
        <v>718238.6</v>
      </c>
      <c r="I50" s="13"/>
      <c r="J50" s="15">
        <v>55.33</v>
      </c>
      <c r="K50" s="16">
        <f>'TC Allocations'!AD51</f>
        <v>1830</v>
      </c>
      <c r="L50" s="16">
        <f>'TC Allocations'!AE51</f>
        <v>35877.839999999997</v>
      </c>
      <c r="M50" s="15">
        <v>0</v>
      </c>
      <c r="N50" s="15">
        <v>0</v>
      </c>
      <c r="O50" s="12">
        <f t="shared" si="8"/>
        <v>37763.17</v>
      </c>
      <c r="P50" s="13"/>
      <c r="Q50" s="14">
        <f t="shared" si="9"/>
        <v>756001.77</v>
      </c>
      <c r="R50" s="20">
        <v>0</v>
      </c>
      <c r="S50" s="15">
        <v>0</v>
      </c>
      <c r="T50" s="16">
        <v>-27.33</v>
      </c>
      <c r="U50" s="16">
        <f>'TC Allocations'!I51</f>
        <v>45289.82</v>
      </c>
      <c r="V50" s="16">
        <f>'TC Allocations'!M51</f>
        <v>284.14999999999998</v>
      </c>
      <c r="W50" s="16">
        <v>5592.51</v>
      </c>
      <c r="X50" s="16">
        <f>'TC Allocations'!G51</f>
        <v>0</v>
      </c>
      <c r="Y50" s="16">
        <f>'TC Allocations'!H51</f>
        <v>29599.925281073083</v>
      </c>
      <c r="Z50" s="38">
        <f t="shared" si="10"/>
        <v>836740.84528107313</v>
      </c>
      <c r="AA50" s="16">
        <v>800000</v>
      </c>
      <c r="AB50" s="16">
        <f>AA50-Z50</f>
        <v>-36740.845281073125</v>
      </c>
      <c r="AC50" s="39" t="str">
        <f>IF( AA50=0,Z50/($Z$64-$Z$6-$Z$50),"-")</f>
        <v>-</v>
      </c>
      <c r="AD50" s="16"/>
      <c r="AE50" s="12">
        <f>Z50+AB50+AD50</f>
        <v>800000</v>
      </c>
      <c r="AF50" s="17"/>
      <c r="AG50" s="38">
        <v>405753.65</v>
      </c>
      <c r="AH50" s="18">
        <f t="shared" si="4"/>
        <v>1.971639688268978</v>
      </c>
    </row>
    <row r="51" spans="1:34" x14ac:dyDescent="0.25">
      <c r="A51" s="11" t="s">
        <v>57</v>
      </c>
      <c r="B51" s="13"/>
      <c r="C51" s="12">
        <f>'TC Allocations'!E52</f>
        <v>2834282.12</v>
      </c>
      <c r="D51" s="13"/>
      <c r="E51" s="15">
        <f>'TC Allocations'!Y52</f>
        <v>85800</v>
      </c>
      <c r="F51" s="15">
        <f>'TC Allocations'!Z52</f>
        <v>91038</v>
      </c>
      <c r="G51" s="13"/>
      <c r="H51" s="12">
        <f t="shared" si="3"/>
        <v>3011120.12</v>
      </c>
      <c r="I51" s="13"/>
      <c r="J51" s="15">
        <v>1028.45</v>
      </c>
      <c r="K51" s="16">
        <f>'TC Allocations'!AD52</f>
        <v>37000</v>
      </c>
      <c r="L51" s="16">
        <f>'TC Allocations'!AE52</f>
        <v>60087.3</v>
      </c>
      <c r="M51" s="15">
        <v>0</v>
      </c>
      <c r="N51" s="15">
        <v>-194380.66</v>
      </c>
      <c r="O51" s="12">
        <f t="shared" si="8"/>
        <v>-96264.91</v>
      </c>
      <c r="P51" s="13"/>
      <c r="Q51" s="14">
        <f t="shared" si="9"/>
        <v>2914855.21</v>
      </c>
      <c r="R51" s="20">
        <v>0</v>
      </c>
      <c r="S51" s="15">
        <v>-18540.11</v>
      </c>
      <c r="T51" s="16">
        <v>-285</v>
      </c>
      <c r="U51" s="16">
        <f>'TC Allocations'!I52</f>
        <v>91465.17</v>
      </c>
      <c r="V51" s="16">
        <f>'TC Allocations'!M52</f>
        <v>11507.88</v>
      </c>
      <c r="W51" s="16">
        <v>87278</v>
      </c>
      <c r="X51" s="16">
        <f>'TC Allocations'!G52</f>
        <v>243257.87</v>
      </c>
      <c r="Y51" s="16">
        <f>'TC Allocations'!H52</f>
        <v>111368.53487362238</v>
      </c>
      <c r="Z51" s="38">
        <f t="shared" si="10"/>
        <v>3440907.5548736225</v>
      </c>
      <c r="AA51" s="16"/>
      <c r="AB51" s="16"/>
      <c r="AC51" s="39">
        <f t="shared" si="7"/>
        <v>1.5545484349680783E-3</v>
      </c>
      <c r="AD51" s="16">
        <f t="shared" ref="AD51:AD63" si="11">-(SUM($AB$6+$AB$50)*AC51)</f>
        <v>189.23550812554632</v>
      </c>
      <c r="AE51" s="12">
        <f t="shared" si="6"/>
        <v>3441096.7903817482</v>
      </c>
      <c r="AF51" s="17"/>
      <c r="AG51" s="38">
        <v>4512233.53</v>
      </c>
      <c r="AH51" s="18">
        <f t="shared" si="4"/>
        <v>0.7626149594216034</v>
      </c>
    </row>
    <row r="52" spans="1:34" x14ac:dyDescent="0.25">
      <c r="A52" s="11" t="s">
        <v>58</v>
      </c>
      <c r="B52" s="13"/>
      <c r="C52" s="12">
        <f>'TC Allocations'!E53</f>
        <v>21251574.170000002</v>
      </c>
      <c r="D52" s="13"/>
      <c r="E52" s="15">
        <f>'TC Allocations'!Y53</f>
        <v>559362</v>
      </c>
      <c r="F52" s="15">
        <f>'TC Allocations'!Z53</f>
        <v>353778</v>
      </c>
      <c r="G52" s="13"/>
      <c r="H52" s="12">
        <f t="shared" si="3"/>
        <v>22164714.170000002</v>
      </c>
      <c r="I52" s="13"/>
      <c r="J52" s="15">
        <v>35236.160000000003</v>
      </c>
      <c r="K52" s="16">
        <f>'TC Allocations'!AD53</f>
        <v>119364</v>
      </c>
      <c r="L52" s="16">
        <f>'TC Allocations'!AE53</f>
        <v>291897.24</v>
      </c>
      <c r="M52" s="15">
        <v>-454572.84</v>
      </c>
      <c r="N52" s="15">
        <v>-652793.44999999995</v>
      </c>
      <c r="O52" s="12">
        <f t="shared" si="8"/>
        <v>-660868.8899999999</v>
      </c>
      <c r="P52" s="13"/>
      <c r="Q52" s="14">
        <f t="shared" si="9"/>
        <v>21503845.280000001</v>
      </c>
      <c r="R52" s="20">
        <v>0</v>
      </c>
      <c r="S52" s="15">
        <v>-34120.75</v>
      </c>
      <c r="T52" s="16">
        <v>-4300.45</v>
      </c>
      <c r="U52" s="16">
        <f>'TC Allocations'!I53</f>
        <v>507108.65</v>
      </c>
      <c r="V52" s="16">
        <f>'TC Allocations'!M53</f>
        <v>149602.48000000001</v>
      </c>
      <c r="W52" s="16">
        <v>2312758.12</v>
      </c>
      <c r="X52" s="16">
        <f>'TC Allocations'!G53</f>
        <v>2087235.29</v>
      </c>
      <c r="Y52" s="16">
        <f>'TC Allocations'!H53</f>
        <v>882303.97584736766</v>
      </c>
      <c r="Z52" s="38">
        <f t="shared" si="10"/>
        <v>27404432.595847368</v>
      </c>
      <c r="AA52" s="16"/>
      <c r="AB52" s="16"/>
      <c r="AC52" s="39">
        <f t="shared" si="7"/>
        <v>1.2380895773477816E-2</v>
      </c>
      <c r="AD52" s="16">
        <f t="shared" si="11"/>
        <v>1507.129047922919</v>
      </c>
      <c r="AE52" s="12">
        <f t="shared" si="6"/>
        <v>27405939.724895291</v>
      </c>
      <c r="AF52" s="17"/>
      <c r="AG52" s="38">
        <v>32364148.219999999</v>
      </c>
      <c r="AH52" s="18">
        <f t="shared" si="4"/>
        <v>0.84679935151079633</v>
      </c>
    </row>
    <row r="53" spans="1:34" x14ac:dyDescent="0.25">
      <c r="A53" s="11" t="s">
        <v>59</v>
      </c>
      <c r="B53" s="13"/>
      <c r="C53" s="12">
        <f>'TC Allocations'!E54</f>
        <v>21683238.559999999</v>
      </c>
      <c r="D53" s="13"/>
      <c r="E53" s="15">
        <f>'TC Allocations'!Y54</f>
        <v>643923</v>
      </c>
      <c r="F53" s="15">
        <f>'TC Allocations'!Z54</f>
        <v>1172049</v>
      </c>
      <c r="G53" s="13"/>
      <c r="H53" s="12">
        <f t="shared" si="3"/>
        <v>23499210.559999999</v>
      </c>
      <c r="I53" s="13"/>
      <c r="J53" s="15">
        <v>31511.15</v>
      </c>
      <c r="K53" s="16">
        <f>'TC Allocations'!AD54</f>
        <v>119004</v>
      </c>
      <c r="L53" s="16">
        <f>'TC Allocations'!AE54</f>
        <v>326183.3</v>
      </c>
      <c r="M53" s="15">
        <v>-459375.4</v>
      </c>
      <c r="N53" s="15">
        <v>-610952.18999999994</v>
      </c>
      <c r="O53" s="12">
        <f t="shared" si="8"/>
        <v>-593629.14</v>
      </c>
      <c r="P53" s="13"/>
      <c r="Q53" s="14">
        <f t="shared" si="9"/>
        <v>22905581.419999998</v>
      </c>
      <c r="R53" s="20">
        <v>0</v>
      </c>
      <c r="S53" s="15">
        <v>-19328.25</v>
      </c>
      <c r="T53" s="16">
        <v>-3135.7</v>
      </c>
      <c r="U53" s="16">
        <f>'TC Allocations'!I54</f>
        <v>521974.96</v>
      </c>
      <c r="V53" s="16">
        <f>'TC Allocations'!M54</f>
        <v>82046.94</v>
      </c>
      <c r="W53" s="16">
        <v>216737</v>
      </c>
      <c r="X53" s="16">
        <f>'TC Allocations'!G54</f>
        <v>2370189.29</v>
      </c>
      <c r="Y53" s="16">
        <f>'TC Allocations'!H54</f>
        <v>897244.25646038284</v>
      </c>
      <c r="Z53" s="38">
        <f t="shared" si="10"/>
        <v>26971309.916460384</v>
      </c>
      <c r="AA53" s="16"/>
      <c r="AB53" s="16"/>
      <c r="AC53" s="39">
        <f t="shared" si="7"/>
        <v>1.2185217693595502E-2</v>
      </c>
      <c r="AD53" s="16">
        <f t="shared" si="11"/>
        <v>1483.309114080638</v>
      </c>
      <c r="AE53" s="12">
        <f t="shared" si="6"/>
        <v>26972793.225574464</v>
      </c>
      <c r="AF53" s="17"/>
      <c r="AG53" s="38">
        <v>32871831.370000001</v>
      </c>
      <c r="AH53" s="18">
        <f t="shared" si="4"/>
        <v>0.82054428066307228</v>
      </c>
    </row>
    <row r="54" spans="1:34" x14ac:dyDescent="0.25">
      <c r="A54" s="11" t="s">
        <v>60</v>
      </c>
      <c r="B54" s="13"/>
      <c r="C54" s="12">
        <f>'TC Allocations'!E55</f>
        <v>22732785.579999998</v>
      </c>
      <c r="D54" s="13"/>
      <c r="E54" s="15">
        <f>'TC Allocations'!Y55</f>
        <v>540457</v>
      </c>
      <c r="F54" s="15">
        <f>'TC Allocations'!Z55</f>
        <v>1305229</v>
      </c>
      <c r="G54" s="13"/>
      <c r="H54" s="12">
        <f t="shared" si="3"/>
        <v>24578471.579999998</v>
      </c>
      <c r="I54" s="13"/>
      <c r="J54" s="15">
        <v>35024.879999999997</v>
      </c>
      <c r="K54" s="16">
        <f>'TC Allocations'!AD55</f>
        <v>88718</v>
      </c>
      <c r="L54" s="16">
        <f>'TC Allocations'!AE55</f>
        <v>360402.03</v>
      </c>
      <c r="M54" s="15">
        <v>-9736.66</v>
      </c>
      <c r="N54" s="15">
        <v>-577333.85</v>
      </c>
      <c r="O54" s="12">
        <f t="shared" si="8"/>
        <v>-102925.59999999992</v>
      </c>
      <c r="P54" s="13"/>
      <c r="Q54" s="14">
        <f t="shared" si="9"/>
        <v>24475545.979999997</v>
      </c>
      <c r="R54" s="20">
        <v>0</v>
      </c>
      <c r="S54" s="15">
        <v>-28634.82</v>
      </c>
      <c r="T54" s="16">
        <v>-1751.43</v>
      </c>
      <c r="U54" s="16">
        <f>'TC Allocations'!I55</f>
        <v>331263.63</v>
      </c>
      <c r="V54" s="16">
        <f>'TC Allocations'!M55</f>
        <v>119767.23</v>
      </c>
      <c r="W54" s="16">
        <v>541210.96</v>
      </c>
      <c r="X54" s="16">
        <f>'TC Allocations'!G55</f>
        <v>2026476.91</v>
      </c>
      <c r="Y54" s="16">
        <f>'TC Allocations'!H55</f>
        <v>927763.45372905221</v>
      </c>
      <c r="Z54" s="38">
        <f t="shared" si="10"/>
        <v>28391641.913729049</v>
      </c>
      <c r="AA54" s="16"/>
      <c r="AB54" s="16"/>
      <c r="AC54" s="39">
        <f t="shared" si="7"/>
        <v>1.2826901565736085E-2</v>
      </c>
      <c r="AD54" s="16">
        <f t="shared" si="11"/>
        <v>1561.4214268713197</v>
      </c>
      <c r="AE54" s="12">
        <f t="shared" si="6"/>
        <v>28393203.335155919</v>
      </c>
      <c r="AF54" s="17"/>
      <c r="AG54" s="38">
        <v>35282048.399999999</v>
      </c>
      <c r="AH54" s="18">
        <f t="shared" si="4"/>
        <v>0.80474928817216629</v>
      </c>
    </row>
    <row r="55" spans="1:34" x14ac:dyDescent="0.25">
      <c r="A55" s="11" t="s">
        <v>61</v>
      </c>
      <c r="B55" s="13"/>
      <c r="C55" s="12">
        <f>'TC Allocations'!E56</f>
        <v>5402300.4100000001</v>
      </c>
      <c r="D55" s="13"/>
      <c r="E55" s="15">
        <f>'TC Allocations'!Y56</f>
        <v>127407</v>
      </c>
      <c r="F55" s="15">
        <f>'TC Allocations'!Z56</f>
        <v>159761</v>
      </c>
      <c r="G55" s="13"/>
      <c r="H55" s="12">
        <f t="shared" si="3"/>
        <v>5689468.4100000001</v>
      </c>
      <c r="I55" s="13"/>
      <c r="J55" s="15">
        <v>2129.89</v>
      </c>
      <c r="K55" s="16">
        <f>'TC Allocations'!AD56</f>
        <v>37382</v>
      </c>
      <c r="L55" s="16">
        <f>'TC Allocations'!AE56</f>
        <v>91671.67</v>
      </c>
      <c r="M55" s="15">
        <v>-257950.78</v>
      </c>
      <c r="N55" s="15">
        <v>0</v>
      </c>
      <c r="O55" s="12">
        <f t="shared" si="8"/>
        <v>-126767.22</v>
      </c>
      <c r="P55" s="13"/>
      <c r="Q55" s="14">
        <f t="shared" si="9"/>
        <v>5562701.1900000004</v>
      </c>
      <c r="R55" s="20">
        <v>0</v>
      </c>
      <c r="S55" s="15">
        <v>0</v>
      </c>
      <c r="T55" s="16">
        <v>-292.64</v>
      </c>
      <c r="U55" s="16">
        <f>'TC Allocations'!I56</f>
        <v>84326.39</v>
      </c>
      <c r="V55" s="16">
        <f>'TC Allocations'!M56</f>
        <v>16835.61</v>
      </c>
      <c r="W55" s="16">
        <v>359185.34</v>
      </c>
      <c r="X55" s="16">
        <f>'TC Allocations'!G56</f>
        <v>490944.42</v>
      </c>
      <c r="Y55" s="16">
        <f>'TC Allocations'!H56</f>
        <v>224764.61077507134</v>
      </c>
      <c r="Z55" s="38">
        <f t="shared" si="10"/>
        <v>6738464.9207750717</v>
      </c>
      <c r="AA55" s="16"/>
      <c r="AB55" s="16"/>
      <c r="AC55" s="39">
        <f t="shared" si="7"/>
        <v>3.044333487495545E-3</v>
      </c>
      <c r="AD55" s="16">
        <f t="shared" si="11"/>
        <v>370.58735607788623</v>
      </c>
      <c r="AE55" s="12">
        <f t="shared" si="6"/>
        <v>6738835.5081311492</v>
      </c>
      <c r="AF55" s="17"/>
      <c r="AG55" s="38">
        <v>9183120.7899999991</v>
      </c>
      <c r="AH55" s="18">
        <f t="shared" si="4"/>
        <v>0.73382847315581812</v>
      </c>
    </row>
    <row r="56" spans="1:34" x14ac:dyDescent="0.25">
      <c r="A56" s="11" t="s">
        <v>62</v>
      </c>
      <c r="B56" s="13"/>
      <c r="C56" s="12">
        <f>'TC Allocations'!E57</f>
        <v>4094314.43</v>
      </c>
      <c r="D56" s="13"/>
      <c r="E56" s="15">
        <f>'TC Allocations'!Y57</f>
        <v>98606</v>
      </c>
      <c r="F56" s="15">
        <f>'TC Allocations'!Z57</f>
        <v>108184</v>
      </c>
      <c r="G56" s="13"/>
      <c r="H56" s="12">
        <f t="shared" si="3"/>
        <v>4301104.43</v>
      </c>
      <c r="I56" s="13"/>
      <c r="J56" s="15">
        <v>1364.3</v>
      </c>
      <c r="K56" s="16">
        <f>'TC Allocations'!AD57</f>
        <v>28100</v>
      </c>
      <c r="L56" s="16">
        <f>'TC Allocations'!AE57</f>
        <v>71778.240000000005</v>
      </c>
      <c r="M56" s="15">
        <v>0</v>
      </c>
      <c r="N56" s="15">
        <v>-7490.85</v>
      </c>
      <c r="O56" s="12">
        <f t="shared" si="8"/>
        <v>93751.69</v>
      </c>
      <c r="P56" s="13"/>
      <c r="Q56" s="14">
        <f t="shared" si="9"/>
        <v>4394856.12</v>
      </c>
      <c r="R56" s="20">
        <v>0</v>
      </c>
      <c r="S56" s="15">
        <v>4872.03</v>
      </c>
      <c r="T56" s="16">
        <v>-126.12</v>
      </c>
      <c r="U56" s="16">
        <f>'TC Allocations'!I57</f>
        <v>146879.37</v>
      </c>
      <c r="V56" s="16">
        <f>'TC Allocations'!M57</f>
        <v>26638.62</v>
      </c>
      <c r="W56" s="16">
        <v>256484.96</v>
      </c>
      <c r="X56" s="16">
        <f>'TC Allocations'!G57</f>
        <v>447517.98</v>
      </c>
      <c r="Y56" s="16">
        <f>'TC Allocations'!H57</f>
        <v>169889.71394695726</v>
      </c>
      <c r="Z56" s="38">
        <f t="shared" si="10"/>
        <v>5447012.673946958</v>
      </c>
      <c r="AA56" s="16"/>
      <c r="AB56" s="16"/>
      <c r="AC56" s="39">
        <f t="shared" si="7"/>
        <v>2.4608754790700939E-3</v>
      </c>
      <c r="AD56" s="16">
        <f t="shared" si="11"/>
        <v>299.56288993021246</v>
      </c>
      <c r="AE56" s="12">
        <f t="shared" si="6"/>
        <v>5447312.2368368879</v>
      </c>
      <c r="AF56" s="17"/>
      <c r="AG56" s="38">
        <v>6309266.3499999996</v>
      </c>
      <c r="AH56" s="18">
        <f t="shared" si="4"/>
        <v>0.86338283005549266</v>
      </c>
    </row>
    <row r="57" spans="1:34" x14ac:dyDescent="0.25">
      <c r="A57" s="11" t="s">
        <v>63</v>
      </c>
      <c r="B57" s="13"/>
      <c r="C57" s="12">
        <f>'TC Allocations'!E58</f>
        <v>2073376.87</v>
      </c>
      <c r="D57" s="13"/>
      <c r="E57" s="15">
        <f>'TC Allocations'!Y58</f>
        <v>47850</v>
      </c>
      <c r="F57" s="15">
        <f>'TC Allocations'!Z58</f>
        <v>53679</v>
      </c>
      <c r="G57" s="13"/>
      <c r="H57" s="12">
        <f t="shared" si="3"/>
        <v>2174905.87</v>
      </c>
      <c r="I57" s="13"/>
      <c r="J57" s="15">
        <v>735.42</v>
      </c>
      <c r="K57" s="16">
        <f>'TC Allocations'!AD58</f>
        <v>7648</v>
      </c>
      <c r="L57" s="16">
        <f>'TC Allocations'!AE58</f>
        <v>41977.24</v>
      </c>
      <c r="M57" s="15">
        <v>-537592.75</v>
      </c>
      <c r="N57" s="15">
        <v>0</v>
      </c>
      <c r="O57" s="12">
        <f t="shared" si="8"/>
        <v>-487232.09</v>
      </c>
      <c r="P57" s="13"/>
      <c r="Q57" s="14">
        <f t="shared" si="9"/>
        <v>1687673.78</v>
      </c>
      <c r="R57" s="20">
        <v>0</v>
      </c>
      <c r="S57" s="15">
        <v>0</v>
      </c>
      <c r="T57" s="16">
        <v>-80.959999999999994</v>
      </c>
      <c r="U57" s="16">
        <f>'TC Allocations'!I58</f>
        <v>37672.660000000003</v>
      </c>
      <c r="V57" s="16">
        <f>'TC Allocations'!M58</f>
        <v>3978.03</v>
      </c>
      <c r="W57" s="16">
        <v>6268.9</v>
      </c>
      <c r="X57" s="16">
        <f>'TC Allocations'!G58</f>
        <v>118716.28</v>
      </c>
      <c r="Y57" s="16">
        <f>'TC Allocations'!H58</f>
        <v>62608.021260025875</v>
      </c>
      <c r="Z57" s="38">
        <f t="shared" si="10"/>
        <v>1916836.7112600259</v>
      </c>
      <c r="AA57" s="16"/>
      <c r="AB57" s="16"/>
      <c r="AC57" s="39">
        <f t="shared" si="7"/>
        <v>8.6599696796796789E-4</v>
      </c>
      <c r="AD57" s="16">
        <f t="shared" si="11"/>
        <v>105.4179931498667</v>
      </c>
      <c r="AE57" s="12">
        <f t="shared" si="6"/>
        <v>1916942.1292531758</v>
      </c>
      <c r="AF57" s="17"/>
      <c r="AG57" s="38">
        <v>1957377.03</v>
      </c>
      <c r="AH57" s="18">
        <f>AE57/AG57</f>
        <v>0.97934230343613249</v>
      </c>
    </row>
    <row r="58" spans="1:34" x14ac:dyDescent="0.25">
      <c r="A58" s="11" t="s">
        <v>64</v>
      </c>
      <c r="B58" s="13"/>
      <c r="C58" s="12">
        <f>'TC Allocations'!E59</f>
        <v>20867802.030000001</v>
      </c>
      <c r="D58" s="13"/>
      <c r="E58" s="15">
        <f>'TC Allocations'!Y59</f>
        <v>457506</v>
      </c>
      <c r="F58" s="15">
        <f>'TC Allocations'!Z59</f>
        <v>33744</v>
      </c>
      <c r="G58" s="13"/>
      <c r="H58" s="12">
        <f t="shared" si="3"/>
        <v>21359052.030000001</v>
      </c>
      <c r="I58" s="13"/>
      <c r="J58" s="15">
        <v>27477.43</v>
      </c>
      <c r="K58" s="16">
        <f>'TC Allocations'!AD59</f>
        <v>204932</v>
      </c>
      <c r="L58" s="16">
        <f>'TC Allocations'!AE59</f>
        <v>314069.59000000003</v>
      </c>
      <c r="M58" s="15">
        <v>-16261.9</v>
      </c>
      <c r="N58" s="15">
        <v>-573153.63</v>
      </c>
      <c r="O58" s="12">
        <f t="shared" si="8"/>
        <v>-42936.510000000009</v>
      </c>
      <c r="P58" s="13"/>
      <c r="Q58" s="14">
        <f t="shared" si="9"/>
        <v>21316115.52</v>
      </c>
      <c r="R58" s="20">
        <v>0</v>
      </c>
      <c r="S58" s="15">
        <v>-20912</v>
      </c>
      <c r="T58" s="16">
        <v>-3178.23</v>
      </c>
      <c r="U58" s="16">
        <f>'TC Allocations'!I59</f>
        <v>88654.17</v>
      </c>
      <c r="V58" s="16">
        <f>'TC Allocations'!M59</f>
        <v>82473.16</v>
      </c>
      <c r="W58" s="16">
        <v>1465897.35</v>
      </c>
      <c r="X58" s="16">
        <f>'TC Allocations'!G59</f>
        <v>1868438.41</v>
      </c>
      <c r="Y58" s="16">
        <f>'TC Allocations'!H59</f>
        <v>855410.12463495869</v>
      </c>
      <c r="Z58" s="38">
        <f t="shared" si="10"/>
        <v>25652898.504634961</v>
      </c>
      <c r="AA58" s="16"/>
      <c r="AB58" s="16"/>
      <c r="AC58" s="39">
        <f t="shared" si="7"/>
        <v>1.1589579954361749E-2</v>
      </c>
      <c r="AD58" s="16">
        <f t="shared" si="11"/>
        <v>1410.8020067385851</v>
      </c>
      <c r="AE58" s="12">
        <f>Z58+AB58+AD58</f>
        <v>25654309.306641702</v>
      </c>
      <c r="AF58" s="17"/>
      <c r="AG58" s="38">
        <v>33580725.530000001</v>
      </c>
      <c r="AH58" s="18">
        <f t="shared" si="4"/>
        <v>0.76395935173356877</v>
      </c>
    </row>
    <row r="59" spans="1:34" x14ac:dyDescent="0.25">
      <c r="A59" s="11" t="s">
        <v>65</v>
      </c>
      <c r="B59" s="13"/>
      <c r="C59" s="12">
        <f>'TC Allocations'!E60</f>
        <v>3679894.58</v>
      </c>
      <c r="D59" s="13"/>
      <c r="E59" s="15">
        <f>'TC Allocations'!Y60</f>
        <v>85983</v>
      </c>
      <c r="F59" s="15">
        <f>'TC Allocations'!Z60</f>
        <v>50352</v>
      </c>
      <c r="G59" s="13"/>
      <c r="H59" s="12">
        <f t="shared" si="3"/>
        <v>3816229.58</v>
      </c>
      <c r="I59" s="13"/>
      <c r="J59" s="15">
        <v>1123.92</v>
      </c>
      <c r="K59" s="16">
        <f>'TC Allocations'!AD60</f>
        <v>16642</v>
      </c>
      <c r="L59" s="16">
        <f>'TC Allocations'!AE60</f>
        <v>66057.88</v>
      </c>
      <c r="M59" s="15">
        <v>-230226.42</v>
      </c>
      <c r="N59" s="15">
        <v>-32726.74</v>
      </c>
      <c r="O59" s="12">
        <f t="shared" si="8"/>
        <v>-179129.36</v>
      </c>
      <c r="P59" s="13"/>
      <c r="Q59" s="14">
        <f t="shared" si="9"/>
        <v>3637100.22</v>
      </c>
      <c r="R59" s="20">
        <v>0</v>
      </c>
      <c r="S59" s="15">
        <v>-3380.36</v>
      </c>
      <c r="T59" s="16">
        <v>-151.55000000000001</v>
      </c>
      <c r="U59" s="16">
        <f>'TC Allocations'!I60</f>
        <v>98405.7</v>
      </c>
      <c r="V59" s="16">
        <f>'TC Allocations'!M60</f>
        <v>11507.88</v>
      </c>
      <c r="W59" s="16">
        <v>204949.82</v>
      </c>
      <c r="X59" s="16">
        <f>'TC Allocations'!G60</f>
        <v>358244.44</v>
      </c>
      <c r="Y59" s="16">
        <f>'TC Allocations'!H60</f>
        <v>140454.53870366636</v>
      </c>
      <c r="Z59" s="38">
        <f t="shared" si="10"/>
        <v>4447130.6887036664</v>
      </c>
      <c r="AA59" s="16"/>
      <c r="AB59" s="16"/>
      <c r="AC59" s="39">
        <f t="shared" si="7"/>
        <v>2.0091443730974362E-3</v>
      </c>
      <c r="AD59" s="16">
        <f t="shared" si="11"/>
        <v>244.57356733853248</v>
      </c>
      <c r="AE59" s="12">
        <f t="shared" si="6"/>
        <v>4447375.2622710047</v>
      </c>
      <c r="AF59" s="17"/>
      <c r="AG59" s="38">
        <v>4989741.32</v>
      </c>
      <c r="AH59" s="18">
        <f>AE59/AG59</f>
        <v>0.89130377249115678</v>
      </c>
    </row>
    <row r="60" spans="1:34" x14ac:dyDescent="0.25">
      <c r="A60" s="11" t="s">
        <v>66</v>
      </c>
      <c r="B60" s="13"/>
      <c r="C60" s="12">
        <f>'TC Allocations'!E61</f>
        <v>34775533.5</v>
      </c>
      <c r="D60" s="13"/>
      <c r="E60" s="15">
        <f>'TC Allocations'!Y61</f>
        <v>914809</v>
      </c>
      <c r="F60" s="15">
        <f>'TC Allocations'!Z61</f>
        <v>968752</v>
      </c>
      <c r="G60" s="13"/>
      <c r="H60" s="12">
        <f t="shared" si="3"/>
        <v>36659094.5</v>
      </c>
      <c r="I60" s="13"/>
      <c r="J60" s="15">
        <v>57362.39</v>
      </c>
      <c r="K60" s="16">
        <f>'TC Allocations'!AD61</f>
        <v>205304</v>
      </c>
      <c r="L60" s="16">
        <f>'TC Allocations'!AE61</f>
        <v>533381.51</v>
      </c>
      <c r="M60" s="15">
        <v>-1627814.47</v>
      </c>
      <c r="N60" s="15">
        <v>-825802.71</v>
      </c>
      <c r="O60" s="12">
        <f t="shared" si="8"/>
        <v>-1657569.2799999998</v>
      </c>
      <c r="P60" s="13"/>
      <c r="Q60" s="14">
        <f t="shared" si="9"/>
        <v>35001525.219999999</v>
      </c>
      <c r="R60" s="20">
        <v>0</v>
      </c>
      <c r="S60" s="15">
        <v>4693.84</v>
      </c>
      <c r="T60" s="16">
        <v>-8009.14</v>
      </c>
      <c r="U60" s="16">
        <f>'TC Allocations'!I61</f>
        <v>23203.88</v>
      </c>
      <c r="V60" s="16">
        <f>'TC Allocations'!M61</f>
        <v>459036.67</v>
      </c>
      <c r="W60" s="16">
        <v>1021067.82</v>
      </c>
      <c r="X60" s="16">
        <f>'TC Allocations'!G61</f>
        <v>2958112.89</v>
      </c>
      <c r="Y60" s="16">
        <f>'TC Allocations'!H61</f>
        <v>1354285.8602891506</v>
      </c>
      <c r="Z60" s="38">
        <f t="shared" si="10"/>
        <v>40813917.040289156</v>
      </c>
      <c r="AA60" s="16"/>
      <c r="AB60" s="16"/>
      <c r="AC60" s="39">
        <f t="shared" si="7"/>
        <v>1.8439091968638716E-2</v>
      </c>
      <c r="AD60" s="16">
        <f t="shared" si="11"/>
        <v>2244.5945456377362</v>
      </c>
      <c r="AE60" s="12">
        <f>Z60+AB60+AD60</f>
        <v>40816161.634834796</v>
      </c>
      <c r="AF60" s="17"/>
      <c r="AG60" s="38">
        <v>50901751.759999998</v>
      </c>
      <c r="AH60" s="18">
        <f t="shared" si="4"/>
        <v>0.80186162997457511</v>
      </c>
    </row>
    <row r="61" spans="1:34" x14ac:dyDescent="0.25">
      <c r="A61" s="11" t="s">
        <v>67</v>
      </c>
      <c r="B61" s="13"/>
      <c r="C61" s="12">
        <f>'TC Allocations'!E62</f>
        <v>11325590.029999999</v>
      </c>
      <c r="D61" s="13"/>
      <c r="E61" s="15">
        <f>'TC Allocations'!Y62</f>
        <v>245500</v>
      </c>
      <c r="F61" s="15">
        <f>'TC Allocations'!Z62</f>
        <v>210076</v>
      </c>
      <c r="G61" s="13"/>
      <c r="H61" s="12">
        <f t="shared" si="3"/>
        <v>11781166.029999999</v>
      </c>
      <c r="I61" s="13"/>
      <c r="J61" s="15">
        <v>10716.57</v>
      </c>
      <c r="K61" s="16">
        <f>'TC Allocations'!AD62</f>
        <v>48556</v>
      </c>
      <c r="L61" s="16">
        <f>'TC Allocations'!AE62</f>
        <v>163903.82999999999</v>
      </c>
      <c r="M61" s="15">
        <v>-608556.51</v>
      </c>
      <c r="N61" s="15">
        <v>-273510.90000000002</v>
      </c>
      <c r="O61" s="12">
        <f t="shared" si="8"/>
        <v>-658891.01</v>
      </c>
      <c r="P61" s="13"/>
      <c r="Q61" s="14">
        <f t="shared" si="9"/>
        <v>11122275.02</v>
      </c>
      <c r="R61" s="20">
        <v>0</v>
      </c>
      <c r="S61" s="15">
        <v>-13827.22</v>
      </c>
      <c r="T61" s="16">
        <v>-1353.19</v>
      </c>
      <c r="U61" s="16">
        <f>'TC Allocations'!I62</f>
        <v>111427.45</v>
      </c>
      <c r="V61" s="16">
        <f>'TC Allocations'!M62</f>
        <v>24720.639999999999</v>
      </c>
      <c r="W61" s="16">
        <v>254544.36</v>
      </c>
      <c r="X61" s="16">
        <f>'TC Allocations'!G62</f>
        <v>926704.19</v>
      </c>
      <c r="Y61" s="16">
        <f>'TC Allocations'!H62</f>
        <v>424264.53385569004</v>
      </c>
      <c r="Z61" s="38">
        <f t="shared" si="10"/>
        <v>12848755.783855688</v>
      </c>
      <c r="AA61" s="16"/>
      <c r="AB61" s="16"/>
      <c r="AC61" s="39">
        <f t="shared" si="7"/>
        <v>5.8048677206654882E-3</v>
      </c>
      <c r="AD61" s="16">
        <f t="shared" si="11"/>
        <v>706.62776920442002</v>
      </c>
      <c r="AE61" s="12">
        <f t="shared" si="6"/>
        <v>12849462.411624892</v>
      </c>
      <c r="AF61" s="17"/>
      <c r="AG61" s="38">
        <v>17607955.34</v>
      </c>
      <c r="AH61" s="18">
        <f t="shared" si="4"/>
        <v>0.72975323730148056</v>
      </c>
    </row>
    <row r="62" spans="1:34" x14ac:dyDescent="0.25">
      <c r="A62" s="11" t="s">
        <v>68</v>
      </c>
      <c r="B62" s="13"/>
      <c r="C62" s="12">
        <f>'TC Allocations'!E63</f>
        <v>4715422.43</v>
      </c>
      <c r="D62" s="13"/>
      <c r="E62" s="15">
        <f>'TC Allocations'!Y63</f>
        <v>105550</v>
      </c>
      <c r="F62" s="15">
        <f>'TC Allocations'!Z63</f>
        <v>90867</v>
      </c>
      <c r="G62" s="13"/>
      <c r="H62" s="12">
        <f t="shared" si="3"/>
        <v>4911839.43</v>
      </c>
      <c r="I62" s="13"/>
      <c r="J62" s="15">
        <v>1713.72</v>
      </c>
      <c r="K62" s="16">
        <f>'TC Allocations'!AD63</f>
        <v>15788</v>
      </c>
      <c r="L62" s="16">
        <f>'TC Allocations'!AE63</f>
        <v>79190.240000000005</v>
      </c>
      <c r="M62" s="15">
        <v>-138406.67000000001</v>
      </c>
      <c r="N62" s="15">
        <v>0</v>
      </c>
      <c r="O62" s="12">
        <f t="shared" si="8"/>
        <v>-41714.710000000006</v>
      </c>
      <c r="P62" s="13"/>
      <c r="Q62" s="14">
        <f t="shared" si="9"/>
        <v>4870124.72</v>
      </c>
      <c r="R62" s="20">
        <v>0</v>
      </c>
      <c r="S62" s="15">
        <v>0</v>
      </c>
      <c r="T62" s="16">
        <v>-117.1</v>
      </c>
      <c r="U62" s="16">
        <f>'TC Allocations'!I63</f>
        <v>134553.42000000001</v>
      </c>
      <c r="V62" s="16">
        <f>'TC Allocations'!M63</f>
        <v>38146.5</v>
      </c>
      <c r="W62" s="16">
        <v>277551.90000000002</v>
      </c>
      <c r="X62" s="16">
        <f>'TC Allocations'!G63</f>
        <v>388043.21</v>
      </c>
      <c r="Y62" s="16">
        <f>'TC Allocations'!H63</f>
        <v>190174.46674522368</v>
      </c>
      <c r="Z62" s="38">
        <f t="shared" si="10"/>
        <v>5898477.1167452242</v>
      </c>
      <c r="AA62" s="16"/>
      <c r="AB62" s="16"/>
      <c r="AC62" s="39">
        <f>IF( AA62=0,Z62/($Z$64-$Z$6-$Z$50),"-")</f>
        <v>2.6648400819556709E-3</v>
      </c>
      <c r="AD62" s="16">
        <f t="shared" si="11"/>
        <v>324.39154396148427</v>
      </c>
      <c r="AE62" s="12">
        <f t="shared" si="6"/>
        <v>5898801.5082891854</v>
      </c>
      <c r="AF62" s="17"/>
      <c r="AG62" s="38">
        <v>5150429.08</v>
      </c>
      <c r="AH62" s="18">
        <f t="shared" si="4"/>
        <v>1.1453029284871126</v>
      </c>
    </row>
    <row r="63" spans="1:34" x14ac:dyDescent="0.25">
      <c r="A63" s="11" t="s">
        <v>143</v>
      </c>
      <c r="B63" s="13"/>
      <c r="C63" s="12">
        <f>'TC Allocations'!E64</f>
        <v>0</v>
      </c>
      <c r="D63" s="13"/>
      <c r="E63" s="15">
        <f>'TC Allocations'!Y64</f>
        <v>0</v>
      </c>
      <c r="F63" s="15">
        <f>'TC Allocations'!Z64</f>
        <v>0</v>
      </c>
      <c r="G63" s="13"/>
      <c r="H63" s="12">
        <f t="shared" si="3"/>
        <v>0</v>
      </c>
      <c r="I63" s="13"/>
      <c r="J63" s="15">
        <v>0</v>
      </c>
      <c r="K63" s="16">
        <f>'TC Allocations'!AD64</f>
        <v>0</v>
      </c>
      <c r="L63" s="16">
        <f>'TC Allocations'!AE64</f>
        <v>0</v>
      </c>
      <c r="M63" s="15">
        <v>0</v>
      </c>
      <c r="N63" s="15">
        <v>0</v>
      </c>
      <c r="O63" s="12">
        <f t="shared" si="8"/>
        <v>0</v>
      </c>
      <c r="P63" s="13"/>
      <c r="Q63" s="14">
        <v>0</v>
      </c>
      <c r="R63" s="20">
        <v>0</v>
      </c>
      <c r="S63" s="15">
        <v>0</v>
      </c>
      <c r="T63" s="15">
        <v>0</v>
      </c>
      <c r="U63" s="16">
        <f>'TC Allocations'!I64</f>
        <v>0</v>
      </c>
      <c r="V63" s="16">
        <f>'TC Allocations'!M64</f>
        <v>0</v>
      </c>
      <c r="W63" s="15">
        <v>0</v>
      </c>
      <c r="X63" s="16">
        <f>'TC Allocations'!G64</f>
        <v>0</v>
      </c>
      <c r="Y63" s="16">
        <f>'TC Allocations'!H64</f>
        <v>0</v>
      </c>
      <c r="Z63" s="38">
        <f t="shared" si="10"/>
        <v>0</v>
      </c>
      <c r="AA63" s="38">
        <f>SUM(R63:Z63)</f>
        <v>0</v>
      </c>
      <c r="AB63" s="38">
        <f>SUM(S63:AA63)</f>
        <v>0</v>
      </c>
      <c r="AC63" s="38">
        <f>SUM(T63:AB63)</f>
        <v>0</v>
      </c>
      <c r="AD63" s="16">
        <f t="shared" si="11"/>
        <v>0</v>
      </c>
      <c r="AE63" s="12">
        <f t="shared" si="6"/>
        <v>0</v>
      </c>
      <c r="AF63" s="17"/>
      <c r="AG63" s="16">
        <v>0</v>
      </c>
      <c r="AH63" s="16">
        <v>0</v>
      </c>
    </row>
    <row r="64" spans="1:34" s="30" customFormat="1" ht="18" customHeight="1" thickBot="1" x14ac:dyDescent="0.3">
      <c r="A64" s="23" t="s">
        <v>69</v>
      </c>
      <c r="B64" s="25"/>
      <c r="C64" s="29">
        <f>SUM(C5:C63)</f>
        <v>1785989542.9200001</v>
      </c>
      <c r="D64" s="138"/>
      <c r="E64" s="24">
        <f>SUM(E5:E63)</f>
        <v>50000000</v>
      </c>
      <c r="F64" s="24">
        <f>SUM(F5:F63)</f>
        <v>68818575</v>
      </c>
      <c r="G64" s="138"/>
      <c r="H64" s="24">
        <f>SUM(H5:H63)</f>
        <v>1904808117.9200001</v>
      </c>
      <c r="I64" s="25"/>
      <c r="J64" s="24">
        <f>SUM(J5:J63)</f>
        <v>2911776.2399999998</v>
      </c>
      <c r="K64" s="24">
        <f>SUM(K5:K63)</f>
        <v>10907514</v>
      </c>
      <c r="L64" s="24">
        <f>SUM(L5:L63)</f>
        <v>25299999.999999993</v>
      </c>
      <c r="M64" s="24">
        <f t="shared" ref="M64:O64" si="12">SUM(M5:M63)</f>
        <v>-43109863.229999997</v>
      </c>
      <c r="N64" s="24">
        <f t="shared" si="12"/>
        <v>-55679372.910000011</v>
      </c>
      <c r="O64" s="24">
        <f t="shared" si="12"/>
        <v>-59669945.899999999</v>
      </c>
      <c r="P64" s="25"/>
      <c r="Q64" s="26">
        <f t="shared" ref="Q64:AD64" si="13">SUM(Q5:Q63)</f>
        <v>1845138172.0199997</v>
      </c>
      <c r="R64" s="26">
        <f t="shared" si="13"/>
        <v>-43825</v>
      </c>
      <c r="S64" s="26">
        <f t="shared" si="13"/>
        <v>-2395774.1599999997</v>
      </c>
      <c r="T64" s="26">
        <f t="shared" si="13"/>
        <v>-344884.25</v>
      </c>
      <c r="U64" s="26">
        <f t="shared" si="13"/>
        <v>30169555.170000002</v>
      </c>
      <c r="V64" s="26">
        <f t="shared" si="13"/>
        <v>9222999.9900000021</v>
      </c>
      <c r="W64" s="26">
        <f t="shared" si="13"/>
        <v>93416547.529999986</v>
      </c>
      <c r="X64" s="26">
        <f>SUM(X5:X63)</f>
        <v>167830999.97999984</v>
      </c>
      <c r="Y64" s="26">
        <f>SUM(Y5:Y63)</f>
        <v>72172999.549781471</v>
      </c>
      <c r="Z64" s="26">
        <f t="shared" si="13"/>
        <v>2215166790.8297815</v>
      </c>
      <c r="AA64" s="27">
        <f>SUM(AA5:AA63)</f>
        <v>1600000</v>
      </c>
      <c r="AB64" s="27">
        <f>SUM(AB5:AB63)</f>
        <v>-121730.21043852658</v>
      </c>
      <c r="AC64" s="40">
        <f>SUM(AC5:AC63)</f>
        <v>1</v>
      </c>
      <c r="AD64" s="27">
        <f t="shared" si="13"/>
        <v>121730.2104385266</v>
      </c>
      <c r="AE64" s="27">
        <f>SUM(AE5:AE63)</f>
        <v>2215166790.8297815</v>
      </c>
      <c r="AF64" s="17"/>
      <c r="AG64" s="27">
        <f>SUM(AG5:AG63)</f>
        <v>2754156851.23</v>
      </c>
      <c r="AH64" s="28">
        <f>AE64/AG64</f>
        <v>0.80429943190798781</v>
      </c>
    </row>
    <row r="65" spans="3:33" x14ac:dyDescent="0.25">
      <c r="C65" s="21"/>
      <c r="J65" s="34"/>
      <c r="N65" s="34"/>
      <c r="R65" s="34"/>
      <c r="S65" s="34"/>
      <c r="T65" s="34"/>
      <c r="U65" s="21"/>
      <c r="AD65" s="132"/>
      <c r="AE65" s="133"/>
      <c r="AG65" s="21"/>
    </row>
    <row r="66" spans="3:33" x14ac:dyDescent="0.25">
      <c r="J66" s="34"/>
      <c r="N66" s="34"/>
      <c r="R66" s="34"/>
      <c r="S66" s="34"/>
      <c r="T66" s="34"/>
      <c r="U66" s="21"/>
      <c r="AD66" s="132"/>
      <c r="AE66" s="133"/>
      <c r="AG66" s="21"/>
    </row>
  </sheetData>
  <mergeCells count="16">
    <mergeCell ref="A1:A4"/>
    <mergeCell ref="C1:C3"/>
    <mergeCell ref="E1:E3"/>
    <mergeCell ref="F1:F3"/>
    <mergeCell ref="AE2:AE3"/>
    <mergeCell ref="AG2:AG3"/>
    <mergeCell ref="AH2:AH3"/>
    <mergeCell ref="H1:H3"/>
    <mergeCell ref="J1:L2"/>
    <mergeCell ref="M1:O2"/>
    <mergeCell ref="Q1:Z1"/>
    <mergeCell ref="AA1:AE1"/>
    <mergeCell ref="AG1:AH1"/>
    <mergeCell ref="Q2:Q3"/>
    <mergeCell ref="Z2:Z3"/>
    <mergeCell ref="AA2:AD2"/>
  </mergeCells>
  <printOptions horizontalCentered="1"/>
  <pageMargins left="0.45" right="0.2" top="0.5" bottom="0.5" header="0.25" footer="0.3"/>
  <pageSetup scale="52" fitToWidth="3" orientation="landscape" r:id="rId1"/>
  <headerFooter>
    <oddHeader>&amp;R&amp;"-,Bold"&amp;18Attachment C</oddHeader>
    <oddFooter>&amp;L&amp;"-,Italic"&amp;12 &amp;X1&amp;X Revenue does not reflect an allocation of funding to the trail courts, but is used in the calculation of the Workload Formula allocation.</oddFooter>
  </headerFooter>
  <colBreaks count="2" manualBreakCount="2">
    <brk id="16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Allocations by GL</vt:lpstr>
      <vt:lpstr>20-21 Allocation Display</vt:lpstr>
      <vt:lpstr>20-21 Alloc Display (Complex)</vt:lpstr>
      <vt:lpstr>TC Allocations</vt:lpstr>
      <vt:lpstr>Workload Allocation </vt:lpstr>
      <vt:lpstr>'20-21 Alloc Display (Complex)'!Print_Area</vt:lpstr>
      <vt:lpstr>'20-21 Allocation Display'!Print_Area</vt:lpstr>
      <vt:lpstr>'Allocations by GL'!Print_Area</vt:lpstr>
      <vt:lpstr>'TC Allocations'!Print_Area</vt:lpstr>
      <vt:lpstr>'Workload Allocation '!Print_Area</vt:lpstr>
      <vt:lpstr>'20-21 Alloc Display (Complex)'!Print_Titles</vt:lpstr>
      <vt:lpstr>'20-21 Allocation Display'!Print_Titles</vt:lpstr>
      <vt:lpstr>'Allocations by GL'!Print_Titles</vt:lpstr>
      <vt:lpstr>'TC Allocations'!Print_Titles</vt:lpstr>
      <vt:lpstr>'Workload Allocation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Blihovde, Suzanne</dc:creator>
  <cp:lastModifiedBy>Allan, Michele</cp:lastModifiedBy>
  <cp:lastPrinted>2021-06-17T22:37:23Z</cp:lastPrinted>
  <dcterms:created xsi:type="dcterms:W3CDTF">2018-01-10T20:03:03Z</dcterms:created>
  <dcterms:modified xsi:type="dcterms:W3CDTF">2021-07-09T16:33:31Z</dcterms:modified>
</cp:coreProperties>
</file>