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cc\aocdata\divisions\Budget Services\21-22 Budget Services\Trial Court Alloc_Distbn\Distributions\Tables\"/>
    </mc:Choice>
  </mc:AlternateContent>
  <xr:revisionPtr revIDLastSave="0" documentId="13_ncr:1_{72CD91A7-AFA9-4D84-BD42-F3D62C8AA417}" xr6:coauthVersionLast="47" xr6:coauthVersionMax="47" xr10:uidLastSave="{00000000-0000-0000-0000-000000000000}"/>
  <bookViews>
    <workbookView xWindow="-28920" yWindow="-120" windowWidth="29040" windowHeight="17640" tabRatio="828" activeTab="1" xr2:uid="{00000000-000D-0000-FFFF-FFFF00000000}"/>
  </bookViews>
  <sheets>
    <sheet name="TC Allocations" sheetId="16" r:id="rId1"/>
    <sheet name="WF Allocation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Qtr1">#REF!</definedName>
    <definedName name="__Qtr2">#REF!</definedName>
    <definedName name="__Qtr3">#REF!</definedName>
    <definedName name="__Qtr4">#REF!</definedName>
    <definedName name="_Qtr1">#REF!</definedName>
    <definedName name="_Qtr2">#REF!</definedName>
    <definedName name="_Qtr3">#REF!</definedName>
    <definedName name="_Qtr4">#REF!</definedName>
    <definedName name="a">#REF!</definedName>
    <definedName name="ACCOUNTEDPERIODTYPE1">#REF!</definedName>
    <definedName name="ACCOUNTSEGMENT1">#REF!</definedName>
    <definedName name="APPSUSERNAME1">#REF!</definedName>
    <definedName name="base_fee_adjustment">#REF!</definedName>
    <definedName name="BUDGETCURRENCYCODE1">#REF!</definedName>
    <definedName name="BUDGETDECIMALPLACES1">#REF!</definedName>
    <definedName name="BUDGETENTITYID1">#REF!</definedName>
    <definedName name="BUDGETGRAPHCORRESPONDING1">#REF!</definedName>
    <definedName name="BUDGETGRAPHINCACTUALS1">#REF!</definedName>
    <definedName name="BUDGETGRAPHINCBUDGETS1">#REF!</definedName>
    <definedName name="BUDGETGRAPHINCTITLES1">#REF!</definedName>
    <definedName name="BUDGETGRAPHINCVARIANCES1">#REF!</definedName>
    <definedName name="BUDGETGRAPHSTYLE1">#REF!</definedName>
    <definedName name="BUDGETHEADINGSBACKCOLOUR1">#REF!</definedName>
    <definedName name="BUDGETHEADINGSFORECOLOUR1">#REF!</definedName>
    <definedName name="BUDGETNAME1">#REF!</definedName>
    <definedName name="BUDGETORG1">#REF!</definedName>
    <definedName name="BUDGETORGFROZEN1">#REF!</definedName>
    <definedName name="BUDGETOUTPUTOPTION1">#REF!</definedName>
    <definedName name="BUDGETPASSWORDREQUIREDFLAG1">#REF!</definedName>
    <definedName name="BUDGETSHOWCRITERIASHEET1">#REF!</definedName>
    <definedName name="BUDGETSTATUS1">#REF!</definedName>
    <definedName name="BUDGETTITLEBACKCOLOUR1">#REF!</definedName>
    <definedName name="BUDGETTITLEBORDERCOLOUR1">#REF!</definedName>
    <definedName name="BUDGETTITLEFORECOLOUR1">#REF!</definedName>
    <definedName name="BUDGETVALUESWIDTH1">#REF!</definedName>
    <definedName name="BUDGETVERSIONID1">#REF!</definedName>
    <definedName name="ccid">[1]Instructions!#REF!</definedName>
    <definedName name="CHARTOFACCOUNTSID1">#REF!</definedName>
    <definedName name="Code">'[2]Combo Box'!$D$2:$D$21</definedName>
    <definedName name="CONNECTSTRING1">#REF!</definedName>
    <definedName name="Copy_Area">#REF!</definedName>
    <definedName name="Court">'[2]Combo Box'!$B$2:$B$60</definedName>
    <definedName name="CourtList">[3]Code!$B$1:$B$59</definedName>
    <definedName name="CREATEGRAPH1">#REF!</definedName>
    <definedName name="Data">#REF!</definedName>
    <definedName name="DBNAME1">#REF!</definedName>
    <definedName name="DBUSERNAME1">#REF!</definedName>
    <definedName name="DELETELOGICTYPE1">#REF!</definedName>
    <definedName name="ENDPERIODNAME1">#REF!</definedName>
    <definedName name="ENDPERIODNUM1">#REF!</definedName>
    <definedName name="ENDPERIODYEAR1">#REF!</definedName>
    <definedName name="exp">[4]expenditure!$A$5:$G$62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DESC1_1">#REF!</definedName>
    <definedName name="FFSEGDESC2_1">#REF!</definedName>
    <definedName name="FFSEGDESC3_1">#REF!</definedName>
    <definedName name="FFSEGDESC4_1">#REF!</definedName>
    <definedName name="FFSEGDESC5_1">#REF!</definedName>
    <definedName name="FFSEGDESC6_1">#REF!</definedName>
    <definedName name="FFSEGDESC7_1">#REF!</definedName>
    <definedName name="FFSEGDESC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scalYear">'[2]Combo Box'!$C$2:$C$9</definedName>
    <definedName name="FNDNAM1">#REF!</definedName>
    <definedName name="FNDUSERID1">#REF!</definedName>
    <definedName name="fte">#REF!</definedName>
    <definedName name="FUND">'[2]Combo Box'!$A$2:$A$5</definedName>
    <definedName name="GWYUID1">#REF!</definedName>
    <definedName name="huntington">#REF!</definedName>
    <definedName name="Jeff___TC145B11">#REF!</definedName>
    <definedName name="Jeff___TC145B11_QueryA">#REF!</definedName>
    <definedName name="Jeff_121511a">#REF!</definedName>
    <definedName name="method2">#REF!</definedName>
    <definedName name="NOOFFFSEGMENTS1">#REF!</definedName>
    <definedName name="NOOFPERIODS1">#REF!</definedName>
    <definedName name="oee">[4]OEE!$B$4:$C$7</definedName>
    <definedName name="oee_all">[4]OEE!$B$45:$C$48</definedName>
    <definedName name="oee_noneed">[4]OEE!$B$12:$C$15</definedName>
    <definedName name="PERIODSETNAME1">#REF!</definedName>
    <definedName name="PERIODYEAR1">#REF!</definedName>
    <definedName name="_xlnm.Print_Area" localSheetId="0">'TC Allocations'!$A$1:$AS$65</definedName>
    <definedName name="_xlnm.Print_Area" localSheetId="1">'WF Allocation'!$A$1:$AN$64</definedName>
    <definedName name="Print_Area_MI">#REF!</definedName>
    <definedName name="_xlnm.Print_Titles" localSheetId="0">'TC Allocations'!$A:$A</definedName>
    <definedName name="_xlnm.Print_Titles" localSheetId="1">'WF Allocation'!$A:$B</definedName>
    <definedName name="q">'[5]TC145 Template 20140101'!#REF!</definedName>
    <definedName name="QtrAll">#REF!</definedName>
    <definedName name="READONLYBACKCOLOUR1">#REF!</definedName>
    <definedName name="READWRITEBACKCOLOUR1">#REF!</definedName>
    <definedName name="Recover">[6]Macro1!$A$76</definedName>
    <definedName name="ReductionType">'[7]Combo Box'!$A$2:$A$5</definedName>
    <definedName name="REQUIREBUDGETJOURNALSFLAG1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G1_DIRECTION1">#REF!</definedName>
    <definedName name="SEG1_FROM1">#REF!</definedName>
    <definedName name="SEG1_SORT1">#REF!</definedName>
    <definedName name="SEG1_TO1">#REF!</definedName>
    <definedName name="SEG2_DIRECTION1">#REF!</definedName>
    <definedName name="SEG2_FROM1">#REF!</definedName>
    <definedName name="SEG2_SORT1">#REF!</definedName>
    <definedName name="SEG2_TO1">#REF!</definedName>
    <definedName name="SEG3_DIRECTION1">#REF!</definedName>
    <definedName name="SEG3_FROM1">#REF!</definedName>
    <definedName name="SEG3_SORT1">#REF!</definedName>
    <definedName name="SEG3_TO1">#REF!</definedName>
    <definedName name="SEG4_DIRECTION1">#REF!</definedName>
    <definedName name="SEG4_FROM1">#REF!</definedName>
    <definedName name="SEG4_SORT1">#REF!</definedName>
    <definedName name="SEG4_TO1">#REF!</definedName>
    <definedName name="SEG5_DIRECTION1">#REF!</definedName>
    <definedName name="SEG5_FROM1">#REF!</definedName>
    <definedName name="SEG5_SORT1">#REF!</definedName>
    <definedName name="SEG5_TO1">#REF!</definedName>
    <definedName name="SEG6_DIRECTION1">#REF!</definedName>
    <definedName name="SEG6_FROM1">#REF!</definedName>
    <definedName name="SEG6_SORT1">#REF!</definedName>
    <definedName name="SEG6_TO1">#REF!</definedName>
    <definedName name="SEG7_DIRECTION1">#REF!</definedName>
    <definedName name="SEG7_FROM1">#REF!</definedName>
    <definedName name="SEG7_SORT1">#REF!</definedName>
    <definedName name="SEG7_TO1">#REF!</definedName>
    <definedName name="SEG8_DIRECTION1">#REF!</definedName>
    <definedName name="SEG8_FROM1">#REF!</definedName>
    <definedName name="SEG8_SORT1">#REF!</definedName>
    <definedName name="SEG8_TO1">#REF!</definedName>
    <definedName name="SETOFBOOKSID1">#REF!</definedName>
    <definedName name="SETOFBOOKSNAME1">#REF!</definedName>
    <definedName name="STARTBUDGETPOST1">#REF!</definedName>
    <definedName name="STARTPERIODNAME1">#REF!</definedName>
    <definedName name="STARTPERIODNUM1">#REF!</definedName>
    <definedName name="STARTPERIODYEAR1">#REF!</definedName>
    <definedName name="SuperiorCourt">'[8]TC-145 Template'!$W$1</definedName>
    <definedName name="TableName">"Dummy"</definedName>
    <definedName name="UPDATELOGICTYPE1">#REF!</definedName>
    <definedName name="xxx">[9]Code!$F$1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6" i="16" l="1"/>
  <c r="U6" i="16"/>
  <c r="O6" i="16"/>
  <c r="AC6" i="17"/>
  <c r="AD6" i="17"/>
  <c r="AE6" i="17"/>
  <c r="AC7" i="17"/>
  <c r="AD7" i="17"/>
  <c r="AE7" i="17"/>
  <c r="AC8" i="17"/>
  <c r="AD8" i="17"/>
  <c r="AE8" i="17"/>
  <c r="AC9" i="17"/>
  <c r="AD9" i="17"/>
  <c r="AE9" i="17"/>
  <c r="AC10" i="17"/>
  <c r="AD10" i="17"/>
  <c r="AE10" i="17"/>
  <c r="AC11" i="17"/>
  <c r="AD11" i="17"/>
  <c r="AE11" i="17"/>
  <c r="AC12" i="17"/>
  <c r="AD12" i="17"/>
  <c r="AE12" i="17"/>
  <c r="AC13" i="17"/>
  <c r="AD13" i="17"/>
  <c r="AE13" i="17"/>
  <c r="AC14" i="17"/>
  <c r="AD14" i="17"/>
  <c r="AE14" i="17"/>
  <c r="AC15" i="17"/>
  <c r="AD15" i="17"/>
  <c r="AE15" i="17"/>
  <c r="AC16" i="17"/>
  <c r="AD16" i="17"/>
  <c r="AE16" i="17"/>
  <c r="AC17" i="17"/>
  <c r="AD17" i="17"/>
  <c r="AE17" i="17"/>
  <c r="AC18" i="17"/>
  <c r="AD18" i="17"/>
  <c r="AE18" i="17"/>
  <c r="AC19" i="17"/>
  <c r="AD19" i="17"/>
  <c r="AE19" i="17"/>
  <c r="AC20" i="17"/>
  <c r="AD20" i="17"/>
  <c r="AE20" i="17"/>
  <c r="AC21" i="17"/>
  <c r="AD21" i="17"/>
  <c r="AE21" i="17"/>
  <c r="AC22" i="17"/>
  <c r="AD22" i="17"/>
  <c r="AE22" i="17"/>
  <c r="AC23" i="17"/>
  <c r="AD23" i="17"/>
  <c r="AE23" i="17"/>
  <c r="AC24" i="17"/>
  <c r="AD24" i="17"/>
  <c r="AE24" i="17"/>
  <c r="AC25" i="17"/>
  <c r="AD25" i="17"/>
  <c r="AE25" i="17"/>
  <c r="AC26" i="17"/>
  <c r="AD26" i="17"/>
  <c r="AE26" i="17"/>
  <c r="AC27" i="17"/>
  <c r="AD27" i="17"/>
  <c r="AE27" i="17"/>
  <c r="AC28" i="17"/>
  <c r="AD28" i="17"/>
  <c r="AE28" i="17"/>
  <c r="AC29" i="17"/>
  <c r="AD29" i="17"/>
  <c r="AE29" i="17"/>
  <c r="AC30" i="17"/>
  <c r="AD30" i="17"/>
  <c r="AE30" i="17"/>
  <c r="AC31" i="17"/>
  <c r="AD31" i="17"/>
  <c r="AE31" i="17"/>
  <c r="AC32" i="17"/>
  <c r="AD32" i="17"/>
  <c r="AE32" i="17"/>
  <c r="AC33" i="17"/>
  <c r="AD33" i="17"/>
  <c r="AE33" i="17"/>
  <c r="AC34" i="17"/>
  <c r="AD34" i="17"/>
  <c r="AE34" i="17"/>
  <c r="AC35" i="17"/>
  <c r="AD35" i="17"/>
  <c r="AE35" i="17"/>
  <c r="AC36" i="17"/>
  <c r="AD36" i="17"/>
  <c r="AE36" i="17"/>
  <c r="AC37" i="17"/>
  <c r="AD37" i="17"/>
  <c r="AE37" i="17"/>
  <c r="AC38" i="17"/>
  <c r="AD38" i="17"/>
  <c r="AE38" i="17"/>
  <c r="AC39" i="17"/>
  <c r="AD39" i="17"/>
  <c r="AE39" i="17"/>
  <c r="AC40" i="17"/>
  <c r="AD40" i="17"/>
  <c r="AE40" i="17"/>
  <c r="AC41" i="17"/>
  <c r="AD41" i="17"/>
  <c r="AE41" i="17"/>
  <c r="AC42" i="17"/>
  <c r="AD42" i="17"/>
  <c r="AE42" i="17"/>
  <c r="AC43" i="17"/>
  <c r="AD43" i="17"/>
  <c r="AE43" i="17"/>
  <c r="AC44" i="17"/>
  <c r="AD44" i="17"/>
  <c r="AE44" i="17"/>
  <c r="AC45" i="17"/>
  <c r="AD45" i="17"/>
  <c r="AE45" i="17"/>
  <c r="AC46" i="17"/>
  <c r="AD46" i="17"/>
  <c r="AE46" i="17"/>
  <c r="AC47" i="17"/>
  <c r="AD47" i="17"/>
  <c r="AE47" i="17"/>
  <c r="AC48" i="17"/>
  <c r="AD48" i="17"/>
  <c r="AE48" i="17"/>
  <c r="AC49" i="17"/>
  <c r="AD49" i="17"/>
  <c r="AE49" i="17"/>
  <c r="AC50" i="17"/>
  <c r="AD50" i="17"/>
  <c r="AE50" i="17"/>
  <c r="AC51" i="17"/>
  <c r="AD51" i="17"/>
  <c r="AE51" i="17"/>
  <c r="AC52" i="17"/>
  <c r="AD52" i="17"/>
  <c r="AE52" i="17"/>
  <c r="AC53" i="17"/>
  <c r="AD53" i="17"/>
  <c r="AE53" i="17"/>
  <c r="AC54" i="17"/>
  <c r="AD54" i="17"/>
  <c r="AE54" i="17"/>
  <c r="AC55" i="17"/>
  <c r="AD55" i="17"/>
  <c r="AE55" i="17"/>
  <c r="AC56" i="17"/>
  <c r="AD56" i="17"/>
  <c r="AE56" i="17"/>
  <c r="AC57" i="17"/>
  <c r="AD57" i="17"/>
  <c r="AE57" i="17"/>
  <c r="AC58" i="17"/>
  <c r="AD58" i="17"/>
  <c r="AE58" i="17"/>
  <c r="AC59" i="17"/>
  <c r="AD59" i="17"/>
  <c r="AE59" i="17"/>
  <c r="AC60" i="17"/>
  <c r="AD60" i="17"/>
  <c r="AE60" i="17"/>
  <c r="AC61" i="17"/>
  <c r="AD61" i="17"/>
  <c r="AE61" i="17"/>
  <c r="AC62" i="17"/>
  <c r="AD62" i="17"/>
  <c r="AE62" i="17"/>
  <c r="AC63" i="17"/>
  <c r="AD63" i="17"/>
  <c r="AE63" i="17"/>
  <c r="AD5" i="17"/>
  <c r="AE5" i="17"/>
  <c r="AC5" i="17"/>
  <c r="AF5" i="17" l="1"/>
  <c r="AE64" i="17"/>
  <c r="AD64" i="17"/>
  <c r="AC64" i="17"/>
  <c r="L65" i="16" l="1"/>
  <c r="M65" i="16"/>
  <c r="N65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60" i="16"/>
  <c r="O61" i="16"/>
  <c r="O62" i="16"/>
  <c r="O63" i="16"/>
  <c r="O64" i="16"/>
  <c r="Y6" i="17" l="1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Y57" i="17"/>
  <c r="Y58" i="17"/>
  <c r="Y59" i="17"/>
  <c r="Y60" i="17"/>
  <c r="Y61" i="17"/>
  <c r="Y62" i="17"/>
  <c r="Y63" i="17"/>
  <c r="Y5" i="17"/>
  <c r="E65" i="16"/>
  <c r="X5" i="17"/>
  <c r="Z5" i="17"/>
  <c r="AA5" i="17"/>
  <c r="AB5" i="17"/>
  <c r="C6" i="17" l="1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5" i="17"/>
  <c r="Z6" i="17"/>
  <c r="AA6" i="17"/>
  <c r="AB6" i="17"/>
  <c r="Z7" i="17"/>
  <c r="AA7" i="17"/>
  <c r="AB7" i="17"/>
  <c r="Z8" i="17"/>
  <c r="AA8" i="17"/>
  <c r="AB8" i="17"/>
  <c r="Z9" i="17"/>
  <c r="AA9" i="17"/>
  <c r="AB9" i="17"/>
  <c r="Z10" i="17"/>
  <c r="AA10" i="17"/>
  <c r="AB10" i="17"/>
  <c r="Z11" i="17"/>
  <c r="AA11" i="17"/>
  <c r="AB11" i="17"/>
  <c r="Z12" i="17"/>
  <c r="AA12" i="17"/>
  <c r="AB12" i="17"/>
  <c r="Z13" i="17"/>
  <c r="AA13" i="17"/>
  <c r="AB13" i="17"/>
  <c r="Z14" i="17"/>
  <c r="AA14" i="17"/>
  <c r="AB14" i="17"/>
  <c r="Z15" i="17"/>
  <c r="AA15" i="17"/>
  <c r="AB15" i="17"/>
  <c r="Z16" i="17"/>
  <c r="AA16" i="17"/>
  <c r="AB16" i="17"/>
  <c r="Z17" i="17"/>
  <c r="AA17" i="17"/>
  <c r="AB17" i="17"/>
  <c r="Z18" i="17"/>
  <c r="AA18" i="17"/>
  <c r="AB18" i="17"/>
  <c r="Z19" i="17"/>
  <c r="AA19" i="17"/>
  <c r="AB19" i="17"/>
  <c r="Z20" i="17"/>
  <c r="AA20" i="17"/>
  <c r="AB20" i="17"/>
  <c r="Z21" i="17"/>
  <c r="AA21" i="17"/>
  <c r="AB21" i="17"/>
  <c r="Z22" i="17"/>
  <c r="AA22" i="17"/>
  <c r="AB22" i="17"/>
  <c r="Z23" i="17"/>
  <c r="AA23" i="17"/>
  <c r="AB23" i="17"/>
  <c r="Z24" i="17"/>
  <c r="AA24" i="17"/>
  <c r="AB24" i="17"/>
  <c r="Z25" i="17"/>
  <c r="AA25" i="17"/>
  <c r="AB25" i="17"/>
  <c r="Z26" i="17"/>
  <c r="AA26" i="17"/>
  <c r="AB26" i="17"/>
  <c r="Z27" i="17"/>
  <c r="AA27" i="17"/>
  <c r="AB27" i="17"/>
  <c r="Z28" i="17"/>
  <c r="AA28" i="17"/>
  <c r="AB28" i="17"/>
  <c r="Z29" i="17"/>
  <c r="AA29" i="17"/>
  <c r="AB29" i="17"/>
  <c r="Z30" i="17"/>
  <c r="AA30" i="17"/>
  <c r="AB30" i="17"/>
  <c r="Z31" i="17"/>
  <c r="AA31" i="17"/>
  <c r="AB31" i="17"/>
  <c r="Z32" i="17"/>
  <c r="AA32" i="17"/>
  <c r="AB32" i="17"/>
  <c r="Z33" i="17"/>
  <c r="AA33" i="17"/>
  <c r="AB33" i="17"/>
  <c r="Z34" i="17"/>
  <c r="AA34" i="17"/>
  <c r="AB34" i="17"/>
  <c r="Z35" i="17"/>
  <c r="AA35" i="17"/>
  <c r="AB35" i="17"/>
  <c r="Z36" i="17"/>
  <c r="AA36" i="17"/>
  <c r="AB36" i="17"/>
  <c r="Z37" i="17"/>
  <c r="AA37" i="17"/>
  <c r="AB37" i="17"/>
  <c r="Z38" i="17"/>
  <c r="AA38" i="17"/>
  <c r="AB38" i="17"/>
  <c r="Z39" i="17"/>
  <c r="AA39" i="17"/>
  <c r="AB39" i="17"/>
  <c r="Z40" i="17"/>
  <c r="AA40" i="17"/>
  <c r="AB40" i="17"/>
  <c r="Z41" i="17"/>
  <c r="AA41" i="17"/>
  <c r="AB41" i="17"/>
  <c r="Z42" i="17"/>
  <c r="AA42" i="17"/>
  <c r="AB42" i="17"/>
  <c r="Z43" i="17"/>
  <c r="AA43" i="17"/>
  <c r="AB43" i="17"/>
  <c r="Z44" i="17"/>
  <c r="AA44" i="17"/>
  <c r="AB44" i="17"/>
  <c r="Z45" i="17"/>
  <c r="AA45" i="17"/>
  <c r="AB45" i="17"/>
  <c r="Z46" i="17"/>
  <c r="AA46" i="17"/>
  <c r="AB46" i="17"/>
  <c r="Z47" i="17"/>
  <c r="AA47" i="17"/>
  <c r="AB47" i="17"/>
  <c r="Z48" i="17"/>
  <c r="AA48" i="17"/>
  <c r="AB48" i="17"/>
  <c r="Z49" i="17"/>
  <c r="AA49" i="17"/>
  <c r="AB49" i="17"/>
  <c r="Z50" i="17"/>
  <c r="AA50" i="17"/>
  <c r="AB50" i="17"/>
  <c r="Z51" i="17"/>
  <c r="AA51" i="17"/>
  <c r="AB51" i="17"/>
  <c r="Z52" i="17"/>
  <c r="AA52" i="17"/>
  <c r="AB52" i="17"/>
  <c r="Z53" i="17"/>
  <c r="AA53" i="17"/>
  <c r="AB53" i="17"/>
  <c r="Z54" i="17"/>
  <c r="AA54" i="17"/>
  <c r="AB54" i="17"/>
  <c r="Z55" i="17"/>
  <c r="AA55" i="17"/>
  <c r="AB55" i="17"/>
  <c r="Z56" i="17"/>
  <c r="AA56" i="17"/>
  <c r="AB56" i="17"/>
  <c r="Z57" i="17"/>
  <c r="AA57" i="17"/>
  <c r="AB57" i="17"/>
  <c r="Z58" i="17"/>
  <c r="AA58" i="17"/>
  <c r="AB58" i="17"/>
  <c r="Z59" i="17"/>
  <c r="AA59" i="17"/>
  <c r="AB59" i="17"/>
  <c r="Z60" i="17"/>
  <c r="AA60" i="17"/>
  <c r="AB60" i="17"/>
  <c r="Z61" i="17"/>
  <c r="AA61" i="17"/>
  <c r="AB61" i="17"/>
  <c r="Z62" i="17"/>
  <c r="AA62" i="17"/>
  <c r="AB62" i="17"/>
  <c r="Z63" i="17"/>
  <c r="AA63" i="17"/>
  <c r="AB63" i="17"/>
  <c r="W6" i="16"/>
  <c r="U7" i="16"/>
  <c r="X7" i="16"/>
  <c r="AQ7" i="16"/>
  <c r="U8" i="16"/>
  <c r="W8" i="16"/>
  <c r="AQ8" i="16"/>
  <c r="D68" i="16" l="1"/>
  <c r="S65" i="16"/>
  <c r="S68" i="16" s="1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4" i="16"/>
  <c r="W35" i="16"/>
  <c r="W36" i="16"/>
  <c r="W37" i="16"/>
  <c r="W38" i="16"/>
  <c r="W39" i="16"/>
  <c r="W40" i="16"/>
  <c r="W41" i="16"/>
  <c r="W42" i="16"/>
  <c r="W43" i="16"/>
  <c r="W44" i="16"/>
  <c r="W45" i="16"/>
  <c r="W46" i="16"/>
  <c r="W47" i="16"/>
  <c r="W48" i="16"/>
  <c r="W49" i="16"/>
  <c r="W50" i="16"/>
  <c r="W52" i="16"/>
  <c r="W53" i="16"/>
  <c r="W54" i="16"/>
  <c r="W55" i="16"/>
  <c r="W56" i="16"/>
  <c r="W57" i="16"/>
  <c r="W58" i="16"/>
  <c r="W59" i="16"/>
  <c r="W60" i="16"/>
  <c r="W61" i="16"/>
  <c r="W62" i="16"/>
  <c r="W63" i="16"/>
  <c r="X51" i="16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5" i="17"/>
  <c r="F63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5" i="17"/>
  <c r="J65" i="16"/>
  <c r="J68" i="16" s="1"/>
  <c r="R65" i="16"/>
  <c r="R68" i="16" s="1"/>
  <c r="AN65" i="16"/>
  <c r="AN68" i="16" s="1"/>
  <c r="AO65" i="16"/>
  <c r="AO68" i="16" s="1"/>
  <c r="AG65" i="16"/>
  <c r="AG68" i="16" s="1"/>
  <c r="AM64" i="17"/>
  <c r="Z64" i="17"/>
  <c r="AA64" i="17"/>
  <c r="Y64" i="17"/>
  <c r="R63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5" i="17"/>
  <c r="U6" i="17"/>
  <c r="E68" i="16"/>
  <c r="F65" i="16"/>
  <c r="F68" i="16" s="1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5" i="17"/>
  <c r="L6" i="17"/>
  <c r="L7" i="17"/>
  <c r="L8" i="17"/>
  <c r="L9" i="17"/>
  <c r="L10" i="17"/>
  <c r="L11" i="17"/>
  <c r="O11" i="17" s="1"/>
  <c r="L12" i="17"/>
  <c r="L13" i="17"/>
  <c r="L14" i="17"/>
  <c r="L15" i="17"/>
  <c r="L16" i="17"/>
  <c r="L17" i="17"/>
  <c r="L18" i="17"/>
  <c r="L19" i="17"/>
  <c r="O19" i="17" s="1"/>
  <c r="L20" i="17"/>
  <c r="L21" i="17"/>
  <c r="L22" i="17"/>
  <c r="L23" i="17"/>
  <c r="L24" i="17"/>
  <c r="L25" i="17"/>
  <c r="L26" i="17"/>
  <c r="O26" i="17" s="1"/>
  <c r="L27" i="17"/>
  <c r="L28" i="17"/>
  <c r="L29" i="17"/>
  <c r="L30" i="17"/>
  <c r="L31" i="17"/>
  <c r="L32" i="17"/>
  <c r="L33" i="17"/>
  <c r="L34" i="17"/>
  <c r="O34" i="17" s="1"/>
  <c r="L35" i="17"/>
  <c r="L36" i="17"/>
  <c r="L37" i="17"/>
  <c r="L38" i="17"/>
  <c r="L39" i="17"/>
  <c r="L40" i="17"/>
  <c r="L41" i="17"/>
  <c r="L42" i="17"/>
  <c r="O42" i="17" s="1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5" i="17"/>
  <c r="K6" i="17"/>
  <c r="O6" i="17" s="1"/>
  <c r="K7" i="17"/>
  <c r="K8" i="17"/>
  <c r="K9" i="17"/>
  <c r="K10" i="17"/>
  <c r="K11" i="17"/>
  <c r="K12" i="17"/>
  <c r="K13" i="17"/>
  <c r="K14" i="17"/>
  <c r="O14" i="17" s="1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O30" i="17" s="1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O46" i="17" s="1"/>
  <c r="K47" i="17"/>
  <c r="O47" i="17" s="1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O62" i="17" s="1"/>
  <c r="K63" i="17"/>
  <c r="K5" i="17"/>
  <c r="E6" i="17"/>
  <c r="E7" i="17"/>
  <c r="E8" i="17"/>
  <c r="H8" i="17" s="1"/>
  <c r="E9" i="17"/>
  <c r="H9" i="17" s="1"/>
  <c r="E10" i="17"/>
  <c r="E11" i="17"/>
  <c r="H11" i="17" s="1"/>
  <c r="E12" i="17"/>
  <c r="E13" i="17"/>
  <c r="E14" i="17"/>
  <c r="E15" i="17"/>
  <c r="E16" i="17"/>
  <c r="H16" i="17" s="1"/>
  <c r="E17" i="17"/>
  <c r="H17" i="17" s="1"/>
  <c r="E18" i="17"/>
  <c r="E19" i="17"/>
  <c r="E20" i="17"/>
  <c r="E21" i="17"/>
  <c r="E22" i="17"/>
  <c r="E23" i="17"/>
  <c r="E24" i="17"/>
  <c r="H24" i="17" s="1"/>
  <c r="E25" i="17"/>
  <c r="H25" i="17" s="1"/>
  <c r="E26" i="17"/>
  <c r="E27" i="17"/>
  <c r="E28" i="17"/>
  <c r="E29" i="17"/>
  <c r="E30" i="17"/>
  <c r="E31" i="17"/>
  <c r="E32" i="17"/>
  <c r="H32" i="17" s="1"/>
  <c r="E33" i="17"/>
  <c r="H33" i="17" s="1"/>
  <c r="E34" i="17"/>
  <c r="E35" i="17"/>
  <c r="E36" i="17"/>
  <c r="H36" i="17" s="1"/>
  <c r="E37" i="17"/>
  <c r="E38" i="17"/>
  <c r="E39" i="17"/>
  <c r="E40" i="17"/>
  <c r="H40" i="17" s="1"/>
  <c r="E41" i="17"/>
  <c r="H41" i="17" s="1"/>
  <c r="E42" i="17"/>
  <c r="E43" i="17"/>
  <c r="E44" i="17"/>
  <c r="E45" i="17"/>
  <c r="E46" i="17"/>
  <c r="E47" i="17"/>
  <c r="E48" i="17"/>
  <c r="E49" i="17"/>
  <c r="H49" i="17" s="1"/>
  <c r="E50" i="17"/>
  <c r="E51" i="17"/>
  <c r="E52" i="17"/>
  <c r="E53" i="17"/>
  <c r="E54" i="17"/>
  <c r="E55" i="17"/>
  <c r="H55" i="17" s="1"/>
  <c r="E56" i="17"/>
  <c r="H56" i="17" s="1"/>
  <c r="E57" i="17"/>
  <c r="H57" i="17" s="1"/>
  <c r="E58" i="17"/>
  <c r="E59" i="17"/>
  <c r="E60" i="17"/>
  <c r="E61" i="17"/>
  <c r="E62" i="17"/>
  <c r="E63" i="17"/>
  <c r="E5" i="17"/>
  <c r="W64" i="17"/>
  <c r="T64" i="17"/>
  <c r="S64" i="17"/>
  <c r="N64" i="17"/>
  <c r="M64" i="17"/>
  <c r="J64" i="17"/>
  <c r="AI50" i="17"/>
  <c r="AI6" i="17"/>
  <c r="AU65" i="16"/>
  <c r="AP65" i="16"/>
  <c r="AP68" i="16" s="1"/>
  <c r="AM65" i="16"/>
  <c r="AM68" i="16" s="1"/>
  <c r="AL65" i="16"/>
  <c r="AL68" i="16" s="1"/>
  <c r="AH65" i="16"/>
  <c r="AH68" i="16" s="1"/>
  <c r="AF65" i="16"/>
  <c r="AF68" i="16" s="1"/>
  <c r="AA65" i="16"/>
  <c r="AA68" i="16" s="1"/>
  <c r="Z65" i="16"/>
  <c r="Z68" i="16" s="1"/>
  <c r="T65" i="16"/>
  <c r="T68" i="16" s="1"/>
  <c r="Q65" i="16"/>
  <c r="Q68" i="16" s="1"/>
  <c r="K65" i="16"/>
  <c r="K68" i="16" s="1"/>
  <c r="C65" i="16"/>
  <c r="C68" i="16" s="1"/>
  <c r="AQ64" i="16"/>
  <c r="U64" i="16"/>
  <c r="AQ63" i="16"/>
  <c r="U63" i="16"/>
  <c r="AQ62" i="16"/>
  <c r="U62" i="16"/>
  <c r="AQ61" i="16"/>
  <c r="U61" i="16"/>
  <c r="AQ60" i="16"/>
  <c r="U60" i="16"/>
  <c r="AQ59" i="16"/>
  <c r="U59" i="16"/>
  <c r="AQ58" i="16"/>
  <c r="U58" i="16"/>
  <c r="AQ57" i="16"/>
  <c r="U57" i="16"/>
  <c r="AQ56" i="16"/>
  <c r="U56" i="16"/>
  <c r="AQ55" i="16"/>
  <c r="U55" i="16"/>
  <c r="AQ54" i="16"/>
  <c r="U54" i="16"/>
  <c r="AQ53" i="16"/>
  <c r="U53" i="16"/>
  <c r="AQ52" i="16"/>
  <c r="U52" i="16"/>
  <c r="AQ51" i="16"/>
  <c r="U51" i="16"/>
  <c r="AQ50" i="16"/>
  <c r="U50" i="16"/>
  <c r="AQ49" i="16"/>
  <c r="U49" i="16"/>
  <c r="H48" i="17"/>
  <c r="AQ48" i="16"/>
  <c r="U48" i="16"/>
  <c r="AQ47" i="16"/>
  <c r="U47" i="16"/>
  <c r="AQ46" i="16"/>
  <c r="U46" i="16"/>
  <c r="AQ45" i="16"/>
  <c r="U45" i="16"/>
  <c r="AQ44" i="16"/>
  <c r="U44" i="16"/>
  <c r="AQ43" i="16"/>
  <c r="U43" i="16"/>
  <c r="AQ42" i="16"/>
  <c r="U42" i="16"/>
  <c r="AQ41" i="16"/>
  <c r="U41" i="16"/>
  <c r="AQ40" i="16"/>
  <c r="U40" i="16"/>
  <c r="AQ39" i="16"/>
  <c r="U39" i="16"/>
  <c r="AQ38" i="16"/>
  <c r="U38" i="16"/>
  <c r="AQ37" i="16"/>
  <c r="U37" i="16"/>
  <c r="AQ36" i="16"/>
  <c r="U36" i="16"/>
  <c r="AQ35" i="16"/>
  <c r="U35" i="16"/>
  <c r="AQ34" i="16"/>
  <c r="U34" i="16"/>
  <c r="AQ33" i="16"/>
  <c r="U33" i="16"/>
  <c r="AQ32" i="16"/>
  <c r="U32" i="16"/>
  <c r="AQ31" i="16"/>
  <c r="U31" i="16"/>
  <c r="AQ30" i="16"/>
  <c r="U30" i="16"/>
  <c r="AQ29" i="16"/>
  <c r="U29" i="16"/>
  <c r="AQ28" i="16"/>
  <c r="U28" i="16"/>
  <c r="AQ27" i="16"/>
  <c r="U27" i="16"/>
  <c r="AQ26" i="16"/>
  <c r="U26" i="16"/>
  <c r="AQ25" i="16"/>
  <c r="U25" i="16"/>
  <c r="AQ24" i="16"/>
  <c r="Y65" i="16"/>
  <c r="Y68" i="16" s="1"/>
  <c r="U24" i="16"/>
  <c r="H23" i="17"/>
  <c r="AQ23" i="16"/>
  <c r="U23" i="16"/>
  <c r="AQ22" i="16"/>
  <c r="U22" i="16"/>
  <c r="AQ21" i="16"/>
  <c r="U21" i="16"/>
  <c r="AQ20" i="16"/>
  <c r="U20" i="16"/>
  <c r="AQ19" i="16"/>
  <c r="U19" i="16"/>
  <c r="AQ18" i="16"/>
  <c r="U18" i="16"/>
  <c r="AQ17" i="16"/>
  <c r="U17" i="16"/>
  <c r="AQ16" i="16"/>
  <c r="U16" i="16"/>
  <c r="AQ15" i="16"/>
  <c r="U15" i="16"/>
  <c r="AQ14" i="16"/>
  <c r="U14" i="16"/>
  <c r="AQ13" i="16"/>
  <c r="U13" i="16"/>
  <c r="AQ12" i="16"/>
  <c r="U12" i="16"/>
  <c r="AQ11" i="16"/>
  <c r="U11" i="16"/>
  <c r="AQ10" i="16"/>
  <c r="U10" i="16"/>
  <c r="AQ9" i="16"/>
  <c r="U9" i="16"/>
  <c r="O58" i="17"/>
  <c r="O18" i="17"/>
  <c r="O38" i="17"/>
  <c r="O22" i="17"/>
  <c r="AB64" i="17"/>
  <c r="H63" i="17" l="1"/>
  <c r="O10" i="17"/>
  <c r="H52" i="17"/>
  <c r="H44" i="17"/>
  <c r="H28" i="17"/>
  <c r="H20" i="17"/>
  <c r="H12" i="17"/>
  <c r="H60" i="17"/>
  <c r="O40" i="17"/>
  <c r="Q40" i="17" s="1"/>
  <c r="H35" i="17"/>
  <c r="O63" i="17"/>
  <c r="O55" i="17"/>
  <c r="O31" i="17"/>
  <c r="O23" i="17"/>
  <c r="Q23" i="17" s="1"/>
  <c r="O15" i="17"/>
  <c r="O7" i="17"/>
  <c r="O59" i="17"/>
  <c r="H38" i="17"/>
  <c r="Q38" i="17" s="1"/>
  <c r="H14" i="17"/>
  <c r="H31" i="17"/>
  <c r="H5" i="17"/>
  <c r="O51" i="17"/>
  <c r="O43" i="17"/>
  <c r="O35" i="17"/>
  <c r="O27" i="17"/>
  <c r="U65" i="16"/>
  <c r="U68" i="16" s="1"/>
  <c r="AF38" i="17"/>
  <c r="O5" i="17"/>
  <c r="H54" i="17"/>
  <c r="H61" i="17"/>
  <c r="H53" i="17"/>
  <c r="H45" i="17"/>
  <c r="H37" i="17"/>
  <c r="H29" i="17"/>
  <c r="H21" i="17"/>
  <c r="H13" i="17"/>
  <c r="O61" i="17"/>
  <c r="O53" i="17"/>
  <c r="O45" i="17"/>
  <c r="O37" i="17"/>
  <c r="O29" i="17"/>
  <c r="Q29" i="17" s="1"/>
  <c r="O21" i="17"/>
  <c r="O13" i="17"/>
  <c r="O60" i="17"/>
  <c r="O52" i="17"/>
  <c r="Q52" i="17" s="1"/>
  <c r="O44" i="17"/>
  <c r="Q44" i="17" s="1"/>
  <c r="O36" i="17"/>
  <c r="Q36" i="17" s="1"/>
  <c r="O28" i="17"/>
  <c r="Q28" i="17" s="1"/>
  <c r="O49" i="17"/>
  <c r="Q49" i="17" s="1"/>
  <c r="O41" i="17"/>
  <c r="O17" i="17"/>
  <c r="Q17" i="17" s="1"/>
  <c r="O56" i="17"/>
  <c r="Q56" i="17" s="1"/>
  <c r="AF56" i="17" s="1"/>
  <c r="O48" i="17"/>
  <c r="Q48" i="17" s="1"/>
  <c r="AF48" i="17" s="1"/>
  <c r="AQ65" i="16"/>
  <c r="AQ68" i="16" s="1"/>
  <c r="H58" i="17"/>
  <c r="Q58" i="17" s="1"/>
  <c r="AF58" i="17" s="1"/>
  <c r="H50" i="17"/>
  <c r="H42" i="17"/>
  <c r="Q42" i="17" s="1"/>
  <c r="H62" i="17"/>
  <c r="Q62" i="17" s="1"/>
  <c r="AF62" i="17" s="1"/>
  <c r="H46" i="17"/>
  <c r="Q46" i="17" s="1"/>
  <c r="H30" i="17"/>
  <c r="Q30" i="17" s="1"/>
  <c r="AF30" i="17" s="1"/>
  <c r="O32" i="17"/>
  <c r="Q32" i="17" s="1"/>
  <c r="Q11" i="17"/>
  <c r="H65" i="16"/>
  <c r="H26" i="17"/>
  <c r="Q26" i="17" s="1"/>
  <c r="H10" i="17"/>
  <c r="Q10" i="17" s="1"/>
  <c r="F64" i="17"/>
  <c r="H47" i="17"/>
  <c r="Q47" i="17" s="1"/>
  <c r="AF47" i="17" s="1"/>
  <c r="H39" i="17"/>
  <c r="H15" i="17"/>
  <c r="H7" i="17"/>
  <c r="Q55" i="17"/>
  <c r="AF55" i="17" s="1"/>
  <c r="H43" i="17"/>
  <c r="H6" i="17"/>
  <c r="Q6" i="17" s="1"/>
  <c r="U64" i="17"/>
  <c r="H59" i="17"/>
  <c r="Q59" i="17" s="1"/>
  <c r="AF59" i="17" s="1"/>
  <c r="H51" i="17"/>
  <c r="H27" i="17"/>
  <c r="Q27" i="17" s="1"/>
  <c r="H19" i="17"/>
  <c r="Q19" i="17" s="1"/>
  <c r="AF19" i="17" s="1"/>
  <c r="V64" i="17"/>
  <c r="X64" i="17"/>
  <c r="O25" i="17"/>
  <c r="Q25" i="17" s="1"/>
  <c r="E64" i="17"/>
  <c r="Q63" i="17"/>
  <c r="Q31" i="17"/>
  <c r="O57" i="17"/>
  <c r="Q57" i="17" s="1"/>
  <c r="K64" i="17"/>
  <c r="O50" i="17"/>
  <c r="O9" i="17"/>
  <c r="Q9" i="17" s="1"/>
  <c r="H18" i="17"/>
  <c r="Q18" i="17" s="1"/>
  <c r="O24" i="17"/>
  <c r="Q24" i="17" s="1"/>
  <c r="O16" i="17"/>
  <c r="Q16" i="17" s="1"/>
  <c r="AF16" i="17" s="1"/>
  <c r="O8" i="17"/>
  <c r="R64" i="17"/>
  <c r="H34" i="17"/>
  <c r="Q34" i="17" s="1"/>
  <c r="Q41" i="17"/>
  <c r="O39" i="17"/>
  <c r="Q14" i="17"/>
  <c r="H22" i="17"/>
  <c r="Q22" i="17" s="1"/>
  <c r="O54" i="17"/>
  <c r="Q54" i="17" s="1"/>
  <c r="O33" i="17"/>
  <c r="Q33" i="17" s="1"/>
  <c r="O20" i="17"/>
  <c r="Q20" i="17" s="1"/>
  <c r="O12" i="17"/>
  <c r="Q12" i="17" s="1"/>
  <c r="G65" i="16"/>
  <c r="I65" i="16"/>
  <c r="Q5" i="17"/>
  <c r="C64" i="17"/>
  <c r="L64" i="17"/>
  <c r="Q60" i="17" l="1"/>
  <c r="AF60" i="17" s="1"/>
  <c r="Q51" i="17"/>
  <c r="Q15" i="17"/>
  <c r="Q43" i="17"/>
  <c r="Q45" i="17"/>
  <c r="AF45" i="17" s="1"/>
  <c r="Q53" i="17"/>
  <c r="AF53" i="17" s="1"/>
  <c r="Q35" i="17"/>
  <c r="Q61" i="17"/>
  <c r="Q7" i="17"/>
  <c r="AF7" i="17" s="1"/>
  <c r="Q37" i="17"/>
  <c r="AF37" i="17" s="1"/>
  <c r="AF49" i="17"/>
  <c r="AF9" i="17"/>
  <c r="AF25" i="17"/>
  <c r="AF28" i="17"/>
  <c r="AF52" i="17"/>
  <c r="AF22" i="17"/>
  <c r="Q21" i="17"/>
  <c r="AF41" i="17"/>
  <c r="AF26" i="17"/>
  <c r="AF34" i="17"/>
  <c r="AF15" i="17"/>
  <c r="AF23" i="17"/>
  <c r="AF57" i="17"/>
  <c r="AF11" i="17"/>
  <c r="AF40" i="17"/>
  <c r="AF51" i="17"/>
  <c r="AF42" i="17"/>
  <c r="AF6" i="17"/>
  <c r="AH6" i="17" s="1"/>
  <c r="AF32" i="17"/>
  <c r="AF54" i="17"/>
  <c r="AF14" i="17"/>
  <c r="AF24" i="17"/>
  <c r="AF36" i="17"/>
  <c r="AF27" i="17"/>
  <c r="AF29" i="17"/>
  <c r="AF12" i="17"/>
  <c r="AF20" i="17"/>
  <c r="AF44" i="17"/>
  <c r="AF31" i="17"/>
  <c r="AF33" i="17"/>
  <c r="AF18" i="17"/>
  <c r="AF63" i="17"/>
  <c r="AG63" i="17" s="1"/>
  <c r="AG64" i="17" s="1"/>
  <c r="AF10" i="17"/>
  <c r="AF46" i="17"/>
  <c r="AF17" i="17"/>
  <c r="Q13" i="17"/>
  <c r="Q39" i="17"/>
  <c r="Q50" i="17"/>
  <c r="O65" i="16"/>
  <c r="O68" i="16" s="1"/>
  <c r="G68" i="16"/>
  <c r="H64" i="17"/>
  <c r="O64" i="17"/>
  <c r="Q8" i="17"/>
  <c r="AF43" i="17" l="1"/>
  <c r="AF61" i="17"/>
  <c r="AF35" i="17"/>
  <c r="AF21" i="17"/>
  <c r="Q64" i="17"/>
  <c r="AF8" i="17"/>
  <c r="AF13" i="17"/>
  <c r="AF50" i="17"/>
  <c r="AH50" i="17" s="1"/>
  <c r="W51" i="16" s="1"/>
  <c r="AB51" i="16" s="1"/>
  <c r="AF39" i="17"/>
  <c r="AK6" i="17"/>
  <c r="AN6" i="17" s="1"/>
  <c r="W7" i="16"/>
  <c r="AB7" i="16" s="1"/>
  <c r="AH63" i="17"/>
  <c r="AD7" i="16" l="1"/>
  <c r="AJ7" i="16" s="1"/>
  <c r="AS7" i="16" s="1"/>
  <c r="AD51" i="16"/>
  <c r="AJ51" i="16" s="1"/>
  <c r="AS51" i="16" s="1"/>
  <c r="AF64" i="17"/>
  <c r="W64" i="16"/>
  <c r="W65" i="16" s="1"/>
  <c r="W68" i="16" s="1"/>
  <c r="AI63" i="17"/>
  <c r="AJ63" i="17" s="1"/>
  <c r="AH64" i="17"/>
  <c r="AK50" i="17"/>
  <c r="AN50" i="17" s="1"/>
  <c r="AI48" i="17" l="1"/>
  <c r="AJ48" i="17" s="1"/>
  <c r="AK48" i="17" s="1"/>
  <c r="AN48" i="17" s="1"/>
  <c r="AI5" i="17"/>
  <c r="AJ5" i="17" s="1"/>
  <c r="AK5" i="17" s="1"/>
  <c r="AN5" i="17" s="1"/>
  <c r="AI30" i="17"/>
  <c r="AJ30" i="17" s="1"/>
  <c r="X31" i="16" s="1"/>
  <c r="AB31" i="16" s="1"/>
  <c r="AI37" i="17"/>
  <c r="AJ37" i="17" s="1"/>
  <c r="X38" i="16" s="1"/>
  <c r="AB38" i="16" s="1"/>
  <c r="AI8" i="17"/>
  <c r="AJ8" i="17" s="1"/>
  <c r="AK8" i="17" s="1"/>
  <c r="AN8" i="17" s="1"/>
  <c r="AI40" i="17"/>
  <c r="AJ40" i="17" s="1"/>
  <c r="X41" i="16" s="1"/>
  <c r="AB41" i="16" s="1"/>
  <c r="AI45" i="17"/>
  <c r="AJ45" i="17" s="1"/>
  <c r="X46" i="16" s="1"/>
  <c r="AB46" i="16" s="1"/>
  <c r="AI24" i="17"/>
  <c r="AJ24" i="17" s="1"/>
  <c r="X25" i="16" s="1"/>
  <c r="AB25" i="16" s="1"/>
  <c r="AI22" i="17"/>
  <c r="AJ22" i="17" s="1"/>
  <c r="AK22" i="17" s="1"/>
  <c r="AN22" i="17" s="1"/>
  <c r="AI38" i="17"/>
  <c r="AJ38" i="17" s="1"/>
  <c r="AK38" i="17" s="1"/>
  <c r="AN38" i="17" s="1"/>
  <c r="AI44" i="17"/>
  <c r="AJ44" i="17" s="1"/>
  <c r="AK44" i="17" s="1"/>
  <c r="AN44" i="17" s="1"/>
  <c r="AI46" i="17"/>
  <c r="AJ46" i="17" s="1"/>
  <c r="X47" i="16" s="1"/>
  <c r="AB47" i="16" s="1"/>
  <c r="AI59" i="17"/>
  <c r="AJ59" i="17" s="1"/>
  <c r="X60" i="16" s="1"/>
  <c r="AB60" i="16" s="1"/>
  <c r="AI41" i="17"/>
  <c r="AJ41" i="17" s="1"/>
  <c r="X42" i="16" s="1"/>
  <c r="AB42" i="16" s="1"/>
  <c r="AI54" i="17"/>
  <c r="AJ54" i="17" s="1"/>
  <c r="X55" i="16" s="1"/>
  <c r="AB55" i="16" s="1"/>
  <c r="AI58" i="17"/>
  <c r="AJ58" i="17" s="1"/>
  <c r="X59" i="16" s="1"/>
  <c r="AB59" i="16" s="1"/>
  <c r="AI16" i="17"/>
  <c r="AJ16" i="17" s="1"/>
  <c r="X17" i="16" s="1"/>
  <c r="AB17" i="16" s="1"/>
  <c r="AI60" i="17"/>
  <c r="AJ60" i="17" s="1"/>
  <c r="AK60" i="17" s="1"/>
  <c r="AN60" i="17" s="1"/>
  <c r="AI61" i="17"/>
  <c r="AJ61" i="17" s="1"/>
  <c r="X62" i="16" s="1"/>
  <c r="AB62" i="16" s="1"/>
  <c r="AI10" i="17"/>
  <c r="AJ10" i="17" s="1"/>
  <c r="AK10" i="17" s="1"/>
  <c r="AN10" i="17" s="1"/>
  <c r="AI26" i="17"/>
  <c r="AJ26" i="17" s="1"/>
  <c r="AK26" i="17" s="1"/>
  <c r="AN26" i="17" s="1"/>
  <c r="AI32" i="17"/>
  <c r="AJ32" i="17" s="1"/>
  <c r="X33" i="16" s="1"/>
  <c r="AB33" i="16" s="1"/>
  <c r="AI51" i="17"/>
  <c r="AJ51" i="17" s="1"/>
  <c r="X52" i="16" s="1"/>
  <c r="AB52" i="16" s="1"/>
  <c r="AI36" i="17"/>
  <c r="AJ36" i="17" s="1"/>
  <c r="AK36" i="17" s="1"/>
  <c r="AN36" i="17" s="1"/>
  <c r="AI49" i="17"/>
  <c r="AJ49" i="17" s="1"/>
  <c r="AK49" i="17" s="1"/>
  <c r="AN49" i="17" s="1"/>
  <c r="AI28" i="17"/>
  <c r="AJ28" i="17" s="1"/>
  <c r="X29" i="16" s="1"/>
  <c r="AB29" i="16" s="1"/>
  <c r="AI23" i="17"/>
  <c r="AJ23" i="17" s="1"/>
  <c r="X24" i="16" s="1"/>
  <c r="AB24" i="16" s="1"/>
  <c r="AI56" i="17"/>
  <c r="AJ56" i="17" s="1"/>
  <c r="X57" i="16" s="1"/>
  <c r="AB57" i="16" s="1"/>
  <c r="AI13" i="17"/>
  <c r="AJ13" i="17" s="1"/>
  <c r="X14" i="16" s="1"/>
  <c r="AB14" i="16" s="1"/>
  <c r="AI33" i="17"/>
  <c r="AJ33" i="17" s="1"/>
  <c r="AK33" i="17" s="1"/>
  <c r="AN33" i="17" s="1"/>
  <c r="AI34" i="17"/>
  <c r="AJ34" i="17" s="1"/>
  <c r="X35" i="16" s="1"/>
  <c r="AB35" i="16" s="1"/>
  <c r="AI35" i="17"/>
  <c r="AJ35" i="17" s="1"/>
  <c r="AK35" i="17" s="1"/>
  <c r="AN35" i="17" s="1"/>
  <c r="AI21" i="17"/>
  <c r="AJ21" i="17" s="1"/>
  <c r="AK21" i="17" s="1"/>
  <c r="AN21" i="17" s="1"/>
  <c r="AI19" i="17"/>
  <c r="AJ19" i="17" s="1"/>
  <c r="AK19" i="17" s="1"/>
  <c r="AN19" i="17" s="1"/>
  <c r="AI25" i="17"/>
  <c r="AJ25" i="17" s="1"/>
  <c r="AK25" i="17" s="1"/>
  <c r="AN25" i="17" s="1"/>
  <c r="AI52" i="17"/>
  <c r="AJ52" i="17" s="1"/>
  <c r="X53" i="16" s="1"/>
  <c r="AB53" i="16" s="1"/>
  <c r="AI20" i="17"/>
  <c r="AJ20" i="17" s="1"/>
  <c r="AK20" i="17" s="1"/>
  <c r="AN20" i="17" s="1"/>
  <c r="AI18" i="17"/>
  <c r="AJ18" i="17" s="1"/>
  <c r="X19" i="16" s="1"/>
  <c r="AB19" i="16" s="1"/>
  <c r="AI43" i="17"/>
  <c r="AJ43" i="17" s="1"/>
  <c r="X44" i="16" s="1"/>
  <c r="AB44" i="16" s="1"/>
  <c r="AI27" i="17"/>
  <c r="AJ27" i="17" s="1"/>
  <c r="X28" i="16" s="1"/>
  <c r="AB28" i="16" s="1"/>
  <c r="AI11" i="17"/>
  <c r="AJ11" i="17" s="1"/>
  <c r="AK11" i="17" s="1"/>
  <c r="AN11" i="17" s="1"/>
  <c r="AI57" i="17"/>
  <c r="AJ57" i="17" s="1"/>
  <c r="AK57" i="17" s="1"/>
  <c r="AN57" i="17" s="1"/>
  <c r="AI62" i="17"/>
  <c r="AJ62" i="17" s="1"/>
  <c r="X63" i="16" s="1"/>
  <c r="AB63" i="16" s="1"/>
  <c r="AI29" i="17"/>
  <c r="AJ29" i="17" s="1"/>
  <c r="AK29" i="17" s="1"/>
  <c r="AN29" i="17" s="1"/>
  <c r="AI39" i="17"/>
  <c r="AJ39" i="17" s="1"/>
  <c r="X40" i="16" s="1"/>
  <c r="AB40" i="16" s="1"/>
  <c r="AI14" i="17"/>
  <c r="AJ14" i="17" s="1"/>
  <c r="X15" i="16" s="1"/>
  <c r="AB15" i="16" s="1"/>
  <c r="AI17" i="17"/>
  <c r="AJ17" i="17" s="1"/>
  <c r="X18" i="16" s="1"/>
  <c r="AB18" i="16" s="1"/>
  <c r="AI31" i="17"/>
  <c r="AJ31" i="17" s="1"/>
  <c r="AK31" i="17" s="1"/>
  <c r="AN31" i="17" s="1"/>
  <c r="AI42" i="17"/>
  <c r="AJ42" i="17" s="1"/>
  <c r="X43" i="16" s="1"/>
  <c r="AB43" i="16" s="1"/>
  <c r="AI7" i="17"/>
  <c r="AJ7" i="17" s="1"/>
  <c r="X8" i="16" s="1"/>
  <c r="AB8" i="16" s="1"/>
  <c r="AI12" i="17"/>
  <c r="AJ12" i="17" s="1"/>
  <c r="X13" i="16" s="1"/>
  <c r="AB13" i="16" s="1"/>
  <c r="AI47" i="17"/>
  <c r="AJ47" i="17" s="1"/>
  <c r="X48" i="16" s="1"/>
  <c r="AB48" i="16" s="1"/>
  <c r="AI53" i="17"/>
  <c r="AJ53" i="17" s="1"/>
  <c r="AK53" i="17" s="1"/>
  <c r="AN53" i="17" s="1"/>
  <c r="AI55" i="17"/>
  <c r="AJ55" i="17" s="1"/>
  <c r="AK55" i="17" s="1"/>
  <c r="AN55" i="17" s="1"/>
  <c r="AI9" i="17"/>
  <c r="AJ9" i="17" s="1"/>
  <c r="AK9" i="17" s="1"/>
  <c r="AN9" i="17" s="1"/>
  <c r="AI15" i="17"/>
  <c r="AJ15" i="17" s="1"/>
  <c r="X16" i="16" s="1"/>
  <c r="AB16" i="16" s="1"/>
  <c r="X64" i="16"/>
  <c r="AB64" i="16" s="1"/>
  <c r="AK63" i="17"/>
  <c r="X27" i="16" l="1"/>
  <c r="AB27" i="16" s="1"/>
  <c r="AD27" i="16" s="1"/>
  <c r="AJ27" i="16" s="1"/>
  <c r="AS27" i="16" s="1"/>
  <c r="AK32" i="17"/>
  <c r="AN32" i="17" s="1"/>
  <c r="AK56" i="17"/>
  <c r="AN56" i="17" s="1"/>
  <c r="AK45" i="17"/>
  <c r="AN45" i="17" s="1"/>
  <c r="X58" i="16"/>
  <c r="AB58" i="16" s="1"/>
  <c r="AD58" i="16" s="1"/>
  <c r="AJ58" i="16" s="1"/>
  <c r="AS58" i="16" s="1"/>
  <c r="X49" i="16"/>
  <c r="AB49" i="16" s="1"/>
  <c r="X10" i="16"/>
  <c r="AB10" i="16" s="1"/>
  <c r="AD10" i="16" s="1"/>
  <c r="AJ10" i="16" s="1"/>
  <c r="AS10" i="16" s="1"/>
  <c r="AK24" i="17"/>
  <c r="AN24" i="17" s="1"/>
  <c r="X30" i="16"/>
  <c r="AB30" i="16" s="1"/>
  <c r="AD30" i="16" s="1"/>
  <c r="AJ30" i="16" s="1"/>
  <c r="AS30" i="16" s="1"/>
  <c r="X54" i="16"/>
  <c r="AB54" i="16" s="1"/>
  <c r="AD54" i="16" s="1"/>
  <c r="AJ54" i="16" s="1"/>
  <c r="AS54" i="16" s="1"/>
  <c r="AK40" i="17"/>
  <c r="AN40" i="17" s="1"/>
  <c r="X6" i="16"/>
  <c r="AB6" i="16" s="1"/>
  <c r="AD6" i="16" s="1"/>
  <c r="AJ6" i="16" s="1"/>
  <c r="AS6" i="16" s="1"/>
  <c r="X37" i="16"/>
  <c r="AB37" i="16" s="1"/>
  <c r="AD37" i="16" s="1"/>
  <c r="AJ37" i="16" s="1"/>
  <c r="AS37" i="16" s="1"/>
  <c r="X21" i="16"/>
  <c r="AB21" i="16" s="1"/>
  <c r="AD21" i="16" s="1"/>
  <c r="AJ21" i="16" s="1"/>
  <c r="AS21" i="16" s="1"/>
  <c r="AK54" i="17"/>
  <c r="AN54" i="17" s="1"/>
  <c r="AK13" i="17"/>
  <c r="AN13" i="17" s="1"/>
  <c r="AK41" i="17"/>
  <c r="AN41" i="17" s="1"/>
  <c r="X56" i="16"/>
  <c r="AB56" i="16" s="1"/>
  <c r="AD56" i="16" s="1"/>
  <c r="AJ56" i="16" s="1"/>
  <c r="AS56" i="16" s="1"/>
  <c r="AK18" i="17"/>
  <c r="AN18" i="17" s="1"/>
  <c r="AK14" i="17"/>
  <c r="AN14" i="17" s="1"/>
  <c r="AK39" i="17"/>
  <c r="AN39" i="17" s="1"/>
  <c r="AK59" i="17"/>
  <c r="AN59" i="17" s="1"/>
  <c r="AD64" i="16"/>
  <c r="AJ64" i="16" s="1"/>
  <c r="AS64" i="16" s="1"/>
  <c r="X9" i="16"/>
  <c r="AB9" i="16" s="1"/>
  <c r="AD9" i="16" s="1"/>
  <c r="AJ9" i="16" s="1"/>
  <c r="AS9" i="16" s="1"/>
  <c r="AK7" i="17"/>
  <c r="AN7" i="17" s="1"/>
  <c r="AK52" i="17"/>
  <c r="AN52" i="17" s="1"/>
  <c r="X23" i="16"/>
  <c r="AB23" i="16" s="1"/>
  <c r="AD23" i="16" s="1"/>
  <c r="AJ23" i="16" s="1"/>
  <c r="AS23" i="16" s="1"/>
  <c r="AK30" i="17"/>
  <c r="AN30" i="17" s="1"/>
  <c r="AK58" i="17"/>
  <c r="AN58" i="17" s="1"/>
  <c r="AK46" i="17"/>
  <c r="AN46" i="17" s="1"/>
  <c r="AK47" i="17"/>
  <c r="AN47" i="17" s="1"/>
  <c r="AK37" i="17"/>
  <c r="AN37" i="17" s="1"/>
  <c r="AD60" i="16"/>
  <c r="AJ60" i="16" s="1"/>
  <c r="AS60" i="16" s="1"/>
  <c r="AD43" i="16"/>
  <c r="AJ43" i="16" s="1"/>
  <c r="AS43" i="16" s="1"/>
  <c r="AD33" i="16"/>
  <c r="AJ33" i="16" s="1"/>
  <c r="AS33" i="16" s="1"/>
  <c r="AD17" i="16"/>
  <c r="AJ17" i="16" s="1"/>
  <c r="AS17" i="16" s="1"/>
  <c r="AD15" i="16"/>
  <c r="AJ15" i="16" s="1"/>
  <c r="AS15" i="16" s="1"/>
  <c r="AD44" i="16"/>
  <c r="AJ44" i="16" s="1"/>
  <c r="AS44" i="16" s="1"/>
  <c r="AD25" i="16"/>
  <c r="AJ25" i="16" s="1"/>
  <c r="AS25" i="16" s="1"/>
  <c r="AD19" i="16"/>
  <c r="AJ19" i="16" s="1"/>
  <c r="AS19" i="16" s="1"/>
  <c r="AD55" i="16"/>
  <c r="AJ55" i="16" s="1"/>
  <c r="AS55" i="16" s="1"/>
  <c r="AD46" i="16"/>
  <c r="AJ46" i="16" s="1"/>
  <c r="AS46" i="16" s="1"/>
  <c r="AD16" i="16"/>
  <c r="AJ16" i="16" s="1"/>
  <c r="AS16" i="16" s="1"/>
  <c r="AD18" i="16"/>
  <c r="AJ18" i="16" s="1"/>
  <c r="AS18" i="16" s="1"/>
  <c r="AD59" i="16"/>
  <c r="AJ59" i="16" s="1"/>
  <c r="AS59" i="16" s="1"/>
  <c r="AD40" i="16"/>
  <c r="AJ40" i="16" s="1"/>
  <c r="AS40" i="16" s="1"/>
  <c r="AD57" i="16"/>
  <c r="AJ57" i="16" s="1"/>
  <c r="AS57" i="16" s="1"/>
  <c r="AD53" i="16"/>
  <c r="AJ53" i="16" s="1"/>
  <c r="AS53" i="16" s="1"/>
  <c r="AD28" i="16"/>
  <c r="AJ28" i="16" s="1"/>
  <c r="AS28" i="16" s="1"/>
  <c r="AD14" i="16"/>
  <c r="AJ14" i="16" s="1"/>
  <c r="AS14" i="16" s="1"/>
  <c r="AD35" i="16"/>
  <c r="AJ35" i="16" s="1"/>
  <c r="AS35" i="16" s="1"/>
  <c r="AD52" i="16"/>
  <c r="AJ52" i="16" s="1"/>
  <c r="AS52" i="16" s="1"/>
  <c r="AD49" i="16"/>
  <c r="AJ49" i="16" s="1"/>
  <c r="AS49" i="16" s="1"/>
  <c r="AD48" i="16"/>
  <c r="AJ48" i="16" s="1"/>
  <c r="AS48" i="16" s="1"/>
  <c r="AD41" i="16"/>
  <c r="AJ41" i="16" s="1"/>
  <c r="AS41" i="16" s="1"/>
  <c r="AD47" i="16"/>
  <c r="AJ47" i="16" s="1"/>
  <c r="AS47" i="16" s="1"/>
  <c r="AD38" i="16"/>
  <c r="AJ38" i="16" s="1"/>
  <c r="AS38" i="16" s="1"/>
  <c r="AD13" i="16"/>
  <c r="AJ13" i="16" s="1"/>
  <c r="AS13" i="16" s="1"/>
  <c r="AD63" i="16"/>
  <c r="AJ63" i="16" s="1"/>
  <c r="AS63" i="16" s="1"/>
  <c r="AD24" i="16"/>
  <c r="AJ24" i="16" s="1"/>
  <c r="AS24" i="16" s="1"/>
  <c r="AD42" i="16"/>
  <c r="AJ42" i="16" s="1"/>
  <c r="AS42" i="16" s="1"/>
  <c r="AD8" i="16"/>
  <c r="AJ8" i="16" s="1"/>
  <c r="AS8" i="16" s="1"/>
  <c r="AD29" i="16"/>
  <c r="AJ29" i="16" s="1"/>
  <c r="AS29" i="16" s="1"/>
  <c r="AD62" i="16"/>
  <c r="AJ62" i="16" s="1"/>
  <c r="AS62" i="16" s="1"/>
  <c r="AD31" i="16"/>
  <c r="AJ31" i="16" s="1"/>
  <c r="AS31" i="16" s="1"/>
  <c r="AK34" i="17"/>
  <c r="AN34" i="17" s="1"/>
  <c r="AK27" i="17"/>
  <c r="AN27" i="17" s="1"/>
  <c r="X34" i="16"/>
  <c r="AB34" i="16" s="1"/>
  <c r="X20" i="16"/>
  <c r="AB20" i="16" s="1"/>
  <c r="AK23" i="17"/>
  <c r="AN23" i="17" s="1"/>
  <c r="X11" i="16"/>
  <c r="AB11" i="16" s="1"/>
  <c r="X26" i="16"/>
  <c r="AB26" i="16" s="1"/>
  <c r="AK28" i="17"/>
  <c r="AN28" i="17" s="1"/>
  <c r="AK12" i="17"/>
  <c r="AN12" i="17" s="1"/>
  <c r="X45" i="16"/>
  <c r="AB45" i="16" s="1"/>
  <c r="AK62" i="17"/>
  <c r="AN62" i="17" s="1"/>
  <c r="AK51" i="17"/>
  <c r="AN51" i="17" s="1"/>
  <c r="AK61" i="17"/>
  <c r="AN61" i="17" s="1"/>
  <c r="AK43" i="17"/>
  <c r="AN43" i="17" s="1"/>
  <c r="AK16" i="17"/>
  <c r="AN16" i="17" s="1"/>
  <c r="X32" i="16"/>
  <c r="AB32" i="16" s="1"/>
  <c r="X36" i="16"/>
  <c r="AB36" i="16" s="1"/>
  <c r="AK15" i="17"/>
  <c r="AN15" i="17" s="1"/>
  <c r="AI64" i="17"/>
  <c r="AK42" i="17"/>
  <c r="AN42" i="17" s="1"/>
  <c r="X61" i="16"/>
  <c r="AB61" i="16" s="1"/>
  <c r="X39" i="16"/>
  <c r="AB39" i="16" s="1"/>
  <c r="X50" i="16"/>
  <c r="AB50" i="16" s="1"/>
  <c r="X12" i="16"/>
  <c r="AB12" i="16" s="1"/>
  <c r="AK17" i="17"/>
  <c r="AN17" i="17" s="1"/>
  <c r="X22" i="16"/>
  <c r="AB22" i="16" s="1"/>
  <c r="AJ64" i="17"/>
  <c r="AD45" i="16" l="1"/>
  <c r="AJ45" i="16" s="1"/>
  <c r="AS45" i="16" s="1"/>
  <c r="AD36" i="16"/>
  <c r="AJ36" i="16" s="1"/>
  <c r="AS36" i="16" s="1"/>
  <c r="AD12" i="16"/>
  <c r="AJ12" i="16" s="1"/>
  <c r="AS12" i="16" s="1"/>
  <c r="AD50" i="16"/>
  <c r="AJ50" i="16" s="1"/>
  <c r="AS50" i="16" s="1"/>
  <c r="AD26" i="16"/>
  <c r="AJ26" i="16" s="1"/>
  <c r="AS26" i="16" s="1"/>
  <c r="AD32" i="16"/>
  <c r="AJ32" i="16" s="1"/>
  <c r="AS32" i="16" s="1"/>
  <c r="AD39" i="16"/>
  <c r="AJ39" i="16" s="1"/>
  <c r="AS39" i="16" s="1"/>
  <c r="AD11" i="16"/>
  <c r="AJ11" i="16" s="1"/>
  <c r="AS11" i="16" s="1"/>
  <c r="AD34" i="16"/>
  <c r="AJ34" i="16" s="1"/>
  <c r="AS34" i="16" s="1"/>
  <c r="AD22" i="16"/>
  <c r="AJ22" i="16" s="1"/>
  <c r="AS22" i="16" s="1"/>
  <c r="AD61" i="16"/>
  <c r="AJ61" i="16" s="1"/>
  <c r="AS61" i="16" s="1"/>
  <c r="AD20" i="16"/>
  <c r="AJ20" i="16" s="1"/>
  <c r="AS20" i="16" s="1"/>
  <c r="X65" i="16"/>
  <c r="X68" i="16" s="1"/>
  <c r="AK64" i="17"/>
  <c r="AN64" i="17" s="1"/>
  <c r="AB65" i="16" l="1"/>
  <c r="AB68" i="16" s="1"/>
  <c r="AD65" i="16" l="1"/>
  <c r="AD68" i="16" s="1"/>
  <c r="AJ65" i="16" l="1"/>
  <c r="AJ68" i="16" s="1"/>
  <c r="AS65" i="16"/>
  <c r="AS68" i="16" l="1"/>
</calcChain>
</file>

<file path=xl/sharedStrings.xml><?xml version="1.0" encoding="utf-8"?>
<sst xmlns="http://schemas.openxmlformats.org/spreadsheetml/2006/main" count="303" uniqueCount="195">
  <si>
    <t>Self-Help</t>
  </si>
  <si>
    <t>Court</t>
  </si>
  <si>
    <t>A</t>
  </si>
  <si>
    <t>B</t>
  </si>
  <si>
    <t>C</t>
  </si>
  <si>
    <t>D</t>
  </si>
  <si>
    <t>E</t>
  </si>
  <si>
    <t>F</t>
  </si>
  <si>
    <t>G</t>
  </si>
  <si>
    <t>H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</si>
  <si>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</si>
  <si>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</si>
  <si>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</si>
  <si>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</si>
  <si>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</si>
  <si>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</si>
  <si>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</si>
  <si>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</si>
  <si>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</si>
  <si>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</si>
  <si>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</si>
  <si>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</si>
  <si>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</si>
  <si>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</si>
  <si>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</si>
  <si>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</si>
  <si>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</si>
  <si>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</si>
  <si>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</si>
  <si>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</si>
  <si>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</si>
  <si>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</si>
  <si>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</si>
  <si>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</si>
  <si>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</si>
  <si>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</si>
  <si>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</si>
  <si>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</si>
  <si>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</si>
  <si>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</si>
  <si>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</si>
  <si>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</si>
  <si>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</si>
  <si>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</si>
  <si>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</si>
  <si>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</si>
  <si>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</si>
  <si>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</si>
  <si>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</si>
  <si>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</si>
  <si>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</si>
  <si>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</si>
  <si>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</si>
  <si>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</si>
  <si>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</si>
  <si>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</si>
  <si>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</si>
  <si>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</si>
  <si>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</si>
  <si>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</si>
  <si>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</si>
  <si>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</si>
  <si>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</si>
  <si>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</si>
  <si>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</si>
  <si>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</si>
  <si>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</si>
  <si>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</si>
  <si>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</t>
  </si>
  <si>
    <t>M</t>
  </si>
  <si>
    <t>Automated Recordkeeping &amp; Micrographics</t>
  </si>
  <si>
    <t>2% Automation Replacement</t>
  </si>
  <si>
    <t>J</t>
  </si>
  <si>
    <t>L</t>
  </si>
  <si>
    <t>N</t>
  </si>
  <si>
    <t>P</t>
  </si>
  <si>
    <t>R</t>
  </si>
  <si>
    <t>Fiscal Neutral
Cost Change</t>
  </si>
  <si>
    <t>Fiscal Neutral Offset</t>
  </si>
  <si>
    <t>Change in Revenue Collected</t>
  </si>
  <si>
    <t>Fiscal Neutral Cost Change</t>
  </si>
  <si>
    <t>Telephonic Appearances</t>
  </si>
  <si>
    <t>Q</t>
  </si>
  <si>
    <t>S</t>
  </si>
  <si>
    <t>T</t>
  </si>
  <si>
    <t>General Fund Employee Benefits</t>
  </si>
  <si>
    <t>Applied 
Funding
Floor</t>
  </si>
  <si>
    <t>Floor
Allocation
Adjustment</t>
  </si>
  <si>
    <t>Percentage
Share of 
Reduction</t>
  </si>
  <si>
    <t>Reduction 
Allocation</t>
  </si>
  <si>
    <t>O</t>
  </si>
  <si>
    <t>U</t>
  </si>
  <si>
    <t>V</t>
  </si>
  <si>
    <t>X</t>
  </si>
  <si>
    <t>Y</t>
  </si>
  <si>
    <t>Z</t>
  </si>
  <si>
    <t>AA</t>
  </si>
  <si>
    <t>AC</t>
  </si>
  <si>
    <t>AI</t>
  </si>
  <si>
    <t>W O R K L O A D  A L L O C A T I O N  A D J U S T M E N T S</t>
  </si>
  <si>
    <t>W O R K L O A D  F O R M U L A</t>
  </si>
  <si>
    <t>Workload Formula Percentage</t>
  </si>
  <si>
    <t>Revenue Collected</t>
  </si>
  <si>
    <t>AD</t>
  </si>
  <si>
    <t>Unallocated</t>
  </si>
  <si>
    <t>AB</t>
  </si>
  <si>
    <t>Current 
Methodology</t>
  </si>
  <si>
    <t>Total Base Allocation Adjustments</t>
  </si>
  <si>
    <t>GL 812110</t>
  </si>
  <si>
    <t>GL 816111</t>
  </si>
  <si>
    <t>GL 812167</t>
  </si>
  <si>
    <t>GL 832010</t>
  </si>
  <si>
    <t>GL 832012</t>
  </si>
  <si>
    <t>GL 837011</t>
  </si>
  <si>
    <t>Self-Help 
Funding From the State Trial Court Improvement and Modernization Fund
(IMF)</t>
  </si>
  <si>
    <t>I</t>
  </si>
  <si>
    <t>D (A:C)</t>
  </si>
  <si>
    <t>INFORMATIONAL ONLY</t>
  </si>
  <si>
    <t>Security Base 
Adjustment</t>
  </si>
  <si>
    <t>OTHER ONE-TIME TCTF ALLOCATIONS</t>
  </si>
  <si>
    <t>One-Time Reduction for Fund Balance Above the 3% Cap</t>
  </si>
  <si>
    <t>J (E:I)</t>
  </si>
  <si>
    <t>K (D+J)</t>
  </si>
  <si>
    <r>
      <t>All Other Applicable Revenue Sources</t>
    </r>
    <r>
      <rPr>
        <b/>
        <vertAlign val="superscript"/>
        <sz val="11"/>
        <color theme="1"/>
        <rFont val="Calibri"/>
        <family val="2"/>
      </rPr>
      <t>1</t>
    </r>
  </si>
  <si>
    <t>Total 
One-Time 
Base Allocations</t>
  </si>
  <si>
    <t>Criminal 
Justice Realignment</t>
  </si>
  <si>
    <t>Total
Ongoing Allocations</t>
  </si>
  <si>
    <t>Floor 
Reduction 
Allocation</t>
  </si>
  <si>
    <t>Reduction 
for SJO Conversion
(Annualization)</t>
  </si>
  <si>
    <t xml:space="preserve">Trial Court Operations Allocation Funded from State Court Facilities Construction Fund </t>
  </si>
  <si>
    <t>2% 
Automation Replacement</t>
  </si>
  <si>
    <t>Reduction 
for SJO Conversion</t>
  </si>
  <si>
    <r>
      <t xml:space="preserve">SJO 
Adjustment </t>
    </r>
    <r>
      <rPr>
        <b/>
        <sz val="10"/>
        <color theme="1"/>
        <rFont val="Calibri"/>
        <family val="2"/>
      </rPr>
      <t>(Change from 
Prior Year)</t>
    </r>
  </si>
  <si>
    <t>2021-22
Ending
Trial Court Trust Fund (TCTF) Ongoing Base 
Allocation</t>
  </si>
  <si>
    <t>2022-23 ONGOING BASE ALLOCATIONS</t>
  </si>
  <si>
    <r>
      <t>2022-23
Non-Interpreter Benefit Cost Change
Funding</t>
    </r>
    <r>
      <rPr>
        <b/>
        <vertAlign val="superscript"/>
        <sz val="11"/>
        <rFont val="Calibri"/>
        <family val="2"/>
      </rPr>
      <t>1</t>
    </r>
  </si>
  <si>
    <t>2022-23 BASE ALLOCATION ADJUSTMENTS</t>
  </si>
  <si>
    <t>2022-23 OTHER NON-TCTF BASE ALLOCATIONS</t>
  </si>
  <si>
    <t>2022-23 NON-BASE ALLOCATIONS</t>
  </si>
  <si>
    <t>2022-23 Consumer Price Index Funding of $84.2m
(3.8 Percent)</t>
  </si>
  <si>
    <t>2021-22 NON-BASE ADJUSTMENTS USED TO CALCULATE WORKLOAD ALLOCATION</t>
  </si>
  <si>
    <t>2021-22 BASE ADJUSTMENTS USED TO 
CALCULATE WORKLOAD ALLOCATION</t>
  </si>
  <si>
    <t>2022-23
Non-Interpreter Benefit Cost Change
Funding</t>
  </si>
  <si>
    <t>Proposed Equity Funding</t>
  </si>
  <si>
    <r>
      <t xml:space="preserve">2022-23
Workload 
Allocation 
</t>
    </r>
    <r>
      <rPr>
        <b/>
        <sz val="10"/>
        <color theme="1"/>
        <rFont val="Calibri"/>
        <family val="2"/>
      </rPr>
      <t>(Prior to Implementing Funding Floor)</t>
    </r>
  </si>
  <si>
    <t>2022-23 Workload Funding Floor Adjustment</t>
  </si>
  <si>
    <t xml:space="preserve">2022-23
Final Workload
Allocation </t>
  </si>
  <si>
    <t>2022-23
Workload Formula</t>
  </si>
  <si>
    <t>Proposed
Judgeship
Funding</t>
  </si>
  <si>
    <t>Proposed
CPI</t>
  </si>
  <si>
    <t>GL 834010</t>
  </si>
  <si>
    <t>CIP
Ongoing
Benefits</t>
  </si>
  <si>
    <t>Court
Reporters
SB 170
Funding</t>
  </si>
  <si>
    <t>Trial Court Operations Allocation Funded from State Court Facilities Construction Fund</t>
  </si>
  <si>
    <t>Increased
Transcript Rates
SB 170
Funding</t>
  </si>
  <si>
    <t>Supplemental
Funding
($10m Reserve)
Replenishment</t>
  </si>
  <si>
    <t>2022-23
Total
Base
Allocation</t>
  </si>
  <si>
    <t>2022-23
Total TCTF
Base
Allocation</t>
  </si>
  <si>
    <t>2022-23
Trial Court
Allocation</t>
  </si>
  <si>
    <t>Difference</t>
  </si>
  <si>
    <t>Criminal 
Justice
Realignment</t>
  </si>
  <si>
    <t>2022-23
Equity
Funding of $100m</t>
  </si>
  <si>
    <t>General Fund Pretrial 
Funding
(Ongoing)</t>
  </si>
  <si>
    <r>
      <t xml:space="preserve">Automated Recordkeeping 
&amp; Micrographics
</t>
    </r>
    <r>
      <rPr>
        <b/>
        <sz val="10"/>
        <color theme="1"/>
        <rFont val="Calibri"/>
        <family val="2"/>
      </rPr>
      <t>(Change from
Prior Year)</t>
    </r>
  </si>
  <si>
    <t>2022-23
Beginning
Workload
Allocation</t>
  </si>
  <si>
    <t>Total
Workload Formula Related Adjustments</t>
  </si>
  <si>
    <t>Subordinate Judicial 
Officer (SJO) Adjustment</t>
  </si>
  <si>
    <t>Total 
Non-Base Allocations</t>
  </si>
  <si>
    <t>Court Interpreters Program (CIP)
Allocation</t>
  </si>
  <si>
    <t>23 New Judgeships
(Cluster 1 Courts to 100%)</t>
  </si>
  <si>
    <t>23 New
Judgeships
(Courts Below Statewide Average)</t>
  </si>
  <si>
    <t>23 New 
Judgeships
(Courts Below 100%)</t>
  </si>
  <si>
    <t>23 New 
 Judgeships
Non-Sheriff Security 
(1.12%)</t>
  </si>
  <si>
    <t>K</t>
  </si>
  <si>
    <t>W</t>
  </si>
  <si>
    <t>2021-22
Ending Trial Court Trust Fund (TCTF) Ongoing Base 
Allocation</t>
  </si>
  <si>
    <t>Total Base 
Allocation</t>
  </si>
  <si>
    <t>Proposed Civil  Assessment Redistribution</t>
  </si>
  <si>
    <t>2022-23 Civil Assessment Redistribution (Cluster 1 Courts to 100%)</t>
  </si>
  <si>
    <t>2022-23 Civil Assessment Redistribution (Courts Below Statewide Average)</t>
  </si>
  <si>
    <t>2022-23 Civil Assessment Redistribution (Courts Below 100%)</t>
  </si>
  <si>
    <t>Z (K:Y)</t>
  </si>
  <si>
    <t>AE (W+AB+AD)</t>
  </si>
  <si>
    <t>AF</t>
  </si>
  <si>
    <t>AG (AE/AF)</t>
  </si>
  <si>
    <t>L (B:K)</t>
  </si>
  <si>
    <t>Q (M:P)</t>
  </si>
  <si>
    <t>W (R:V)</t>
  </si>
  <si>
    <t>X (A+L+Q+W)</t>
  </si>
  <si>
    <t>AB (X+Y:AA)</t>
  </si>
  <si>
    <t>AE</t>
  </si>
  <si>
    <t>AG</t>
  </si>
  <si>
    <t>AH (AC:AG)</t>
  </si>
  <si>
    <t>AI (AB+AH)</t>
  </si>
  <si>
    <t>Dependency Counsel 
Allocation
($186.7m with Reserve)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</si>
</sst>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DBD600"/>
      <name val="Calibri"/>
      <family val="2"/>
    </font>
    <font>
      <b/>
      <sz val="11"/>
      <color theme="8" tint="-0.249977111117893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E4D6"/>
        <bgColor indexed="64"/>
      </patternFill>
    </fill>
    <fill>
      <patternFill patternType="solid">
        <fgColor rgb="FFF2E4D6"/>
        <bgColor auto="1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37" fontId="5" fillId="0" borderId="0" xfId="4" applyNumberFormat="1" applyFont="1" applyAlignment="1">
      <alignment vertical="center"/>
    </xf>
    <xf numFmtId="0" fontId="9" fillId="6" borderId="1" xfId="4" applyFont="1" applyFill="1" applyBorder="1" applyAlignment="1">
      <alignment horizontal="center" vertical="center"/>
    </xf>
    <xf numFmtId="0" fontId="9" fillId="6" borderId="1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5" fillId="0" borderId="1" xfId="4" applyFont="1" applyBorder="1" applyAlignment="1">
      <alignment vertical="center"/>
    </xf>
    <xf numFmtId="41" fontId="4" fillId="0" borderId="1" xfId="5" applyNumberFormat="1" applyFont="1" applyBorder="1" applyAlignment="1">
      <alignment vertical="center"/>
    </xf>
    <xf numFmtId="41" fontId="7" fillId="0" borderId="0" xfId="4" applyNumberFormat="1" applyFont="1" applyAlignment="1">
      <alignment vertical="center"/>
    </xf>
    <xf numFmtId="41" fontId="7" fillId="0" borderId="1" xfId="4" applyNumberFormat="1" applyFont="1" applyBorder="1" applyAlignment="1">
      <alignment vertical="center"/>
    </xf>
    <xf numFmtId="41" fontId="10" fillId="0" borderId="1" xfId="5" applyNumberFormat="1" applyFont="1" applyBorder="1" applyAlignment="1">
      <alignment vertical="center"/>
    </xf>
    <xf numFmtId="41" fontId="10" fillId="0" borderId="1" xfId="5" applyNumberFormat="1" applyFont="1" applyFill="1" applyBorder="1" applyAlignment="1">
      <alignment vertical="center"/>
    </xf>
    <xf numFmtId="41" fontId="4" fillId="0" borderId="0" xfId="5" applyNumberFormat="1" applyFont="1" applyFill="1" applyBorder="1" applyAlignment="1">
      <alignment vertical="center"/>
    </xf>
    <xf numFmtId="165" fontId="4" fillId="0" borderId="1" xfId="5" applyNumberFormat="1" applyFont="1" applyBorder="1" applyAlignment="1">
      <alignment vertical="center"/>
    </xf>
    <xf numFmtId="41" fontId="5" fillId="0" borderId="0" xfId="4" applyNumberFormat="1" applyFont="1" applyAlignment="1">
      <alignment vertical="center"/>
    </xf>
    <xf numFmtId="0" fontId="7" fillId="0" borderId="0" xfId="4" applyFont="1" applyFill="1" applyBorder="1" applyAlignment="1">
      <alignment horizontal="right" vertical="center"/>
    </xf>
    <xf numFmtId="41" fontId="4" fillId="7" borderId="10" xfId="5" applyNumberFormat="1" applyFont="1" applyFill="1" applyBorder="1" applyAlignment="1">
      <alignment vertical="center"/>
    </xf>
    <xf numFmtId="41" fontId="7" fillId="0" borderId="0" xfId="4" applyNumberFormat="1" applyFont="1" applyFill="1" applyBorder="1" applyAlignment="1">
      <alignment vertical="center"/>
    </xf>
    <xf numFmtId="41" fontId="7" fillId="7" borderId="11" xfId="4" applyNumberFormat="1" applyFont="1" applyFill="1" applyBorder="1" applyAlignment="1">
      <alignment vertical="center"/>
    </xf>
    <xf numFmtId="41" fontId="4" fillId="7" borderId="11" xfId="5" applyNumberFormat="1" applyFont="1" applyFill="1" applyBorder="1" applyAlignment="1">
      <alignment vertical="center"/>
    </xf>
    <xf numFmtId="165" fontId="4" fillId="7" borderId="11" xfId="5" applyNumberFormat="1" applyFont="1" applyFill="1" applyBorder="1" applyAlignment="1">
      <alignment vertical="center"/>
    </xf>
    <xf numFmtId="41" fontId="4" fillId="7" borderId="11" xfId="4" applyNumberFormat="1" applyFont="1" applyFill="1" applyBorder="1" applyAlignment="1">
      <alignment vertical="center"/>
    </xf>
    <xf numFmtId="0" fontId="7" fillId="0" borderId="0" xfId="4" applyFont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4" fillId="0" borderId="12" xfId="4" applyFont="1" applyFill="1" applyBorder="1" applyAlignment="1">
      <alignment horizontal="center" vertical="center" wrapText="1"/>
    </xf>
    <xf numFmtId="41" fontId="4" fillId="0" borderId="1" xfId="5" applyNumberFormat="1" applyFont="1" applyFill="1" applyBorder="1" applyAlignment="1">
      <alignment vertical="center"/>
    </xf>
    <xf numFmtId="10" fontId="10" fillId="0" borderId="1" xfId="5" applyNumberFormat="1" applyFont="1" applyFill="1" applyBorder="1" applyAlignment="1">
      <alignment horizontal="center" vertical="center"/>
    </xf>
    <xf numFmtId="10" fontId="4" fillId="7" borderId="11" xfId="5" applyNumberFormat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4" fillId="9" borderId="1" xfId="4" applyFont="1" applyFill="1" applyBorder="1" applyAlignment="1">
      <alignment horizontal="center" vertical="center" wrapText="1"/>
    </xf>
    <xf numFmtId="0" fontId="13" fillId="7" borderId="1" xfId="7" applyFont="1" applyFill="1" applyBorder="1" applyAlignment="1">
      <alignment horizontal="center" vertical="center" wrapText="1"/>
    </xf>
    <xf numFmtId="0" fontId="14" fillId="0" borderId="0" xfId="7" applyFont="1" applyAlignment="1">
      <alignment vertical="center"/>
    </xf>
    <xf numFmtId="0" fontId="15" fillId="7" borderId="1" xfId="7" applyFont="1" applyFill="1" applyBorder="1" applyAlignment="1">
      <alignment horizontal="center" vertical="center" wrapText="1"/>
    </xf>
    <xf numFmtId="164" fontId="14" fillId="0" borderId="1" xfId="8" applyNumberFormat="1" applyFont="1" applyBorder="1" applyAlignment="1">
      <alignment vertical="center"/>
    </xf>
    <xf numFmtId="0" fontId="9" fillId="6" borderId="0" xfId="4" applyFont="1" applyFill="1" applyBorder="1" applyAlignment="1">
      <alignment horizontal="center" vertical="center"/>
    </xf>
    <xf numFmtId="0" fontId="9" fillId="6" borderId="7" xfId="4" applyFont="1" applyFill="1" applyBorder="1" applyAlignment="1">
      <alignment horizontal="center" vertical="center" wrapText="1"/>
    </xf>
    <xf numFmtId="0" fontId="9" fillId="6" borderId="4" xfId="4" applyFont="1" applyFill="1" applyBorder="1" applyAlignment="1">
      <alignment horizontal="center" vertical="center" wrapText="1"/>
    </xf>
    <xf numFmtId="0" fontId="5" fillId="0" borderId="0" xfId="4" applyFont="1" applyAlignment="1">
      <alignment horizontal="right" vertical="center"/>
    </xf>
    <xf numFmtId="0" fontId="4" fillId="10" borderId="3" xfId="4" applyFont="1" applyFill="1" applyBorder="1" applyAlignment="1">
      <alignment horizontal="center" vertical="center" wrapText="1"/>
    </xf>
    <xf numFmtId="0" fontId="17" fillId="0" borderId="0" xfId="4" applyFont="1" applyAlignment="1">
      <alignment horizontal="right" vertical="center"/>
    </xf>
    <xf numFmtId="41" fontId="17" fillId="0" borderId="0" xfId="4" applyNumberFormat="1" applyFont="1" applyAlignment="1">
      <alignment vertical="center"/>
    </xf>
    <xf numFmtId="41" fontId="7" fillId="7" borderId="0" xfId="4" applyNumberFormat="1" applyFont="1" applyFill="1" applyBorder="1" applyAlignment="1">
      <alignment vertical="center"/>
    </xf>
    <xf numFmtId="41" fontId="5" fillId="0" borderId="0" xfId="4" applyNumberFormat="1" applyFont="1" applyFill="1" applyAlignment="1">
      <alignment vertical="center"/>
    </xf>
    <xf numFmtId="0" fontId="4" fillId="3" borderId="1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4" fillId="10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13" borderId="1" xfId="4" applyFont="1" applyFill="1" applyBorder="1" applyAlignment="1">
      <alignment horizontal="center" vertical="center" wrapText="1"/>
    </xf>
    <xf numFmtId="0" fontId="7" fillId="13" borderId="2" xfId="4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13" borderId="1" xfId="4" applyFont="1" applyFill="1" applyBorder="1" applyAlignment="1">
      <alignment horizontal="center" vertical="center" wrapText="1"/>
    </xf>
    <xf numFmtId="0" fontId="7" fillId="0" borderId="0" xfId="4" applyFont="1" applyFill="1" applyAlignment="1">
      <alignment vertical="center"/>
    </xf>
    <xf numFmtId="0" fontId="19" fillId="0" borderId="0" xfId="4" applyFont="1" applyAlignment="1">
      <alignment vertical="center"/>
    </xf>
    <xf numFmtId="41" fontId="19" fillId="0" borderId="0" xfId="4" applyNumberFormat="1" applyFont="1" applyAlignment="1">
      <alignment vertical="center"/>
    </xf>
    <xf numFmtId="41" fontId="19" fillId="0" borderId="0" xfId="4" applyNumberFormat="1" applyFont="1" applyFill="1" applyAlignment="1">
      <alignment vertical="center"/>
    </xf>
    <xf numFmtId="0" fontId="19" fillId="0" borderId="0" xfId="4" applyFont="1" applyAlignment="1">
      <alignment horizontal="right" vertical="center"/>
    </xf>
    <xf numFmtId="0" fontId="20" fillId="0" borderId="0" xfId="7" applyFont="1" applyAlignment="1">
      <alignment vertical="center"/>
    </xf>
    <xf numFmtId="41" fontId="5" fillId="0" borderId="1" xfId="4" applyNumberFormat="1" applyFont="1" applyBorder="1" applyAlignment="1">
      <alignment vertical="center"/>
    </xf>
    <xf numFmtId="41" fontId="7" fillId="0" borderId="1" xfId="4" applyNumberFormat="1" applyFont="1" applyFill="1" applyBorder="1" applyAlignment="1">
      <alignment vertical="center"/>
    </xf>
    <xf numFmtId="0" fontId="4" fillId="3" borderId="1" xfId="4" applyFont="1" applyFill="1" applyBorder="1" applyAlignment="1">
      <alignment horizontal="center" vertical="center" wrapText="1"/>
    </xf>
    <xf numFmtId="0" fontId="7" fillId="15" borderId="1" xfId="4" applyFont="1" applyFill="1" applyBorder="1" applyAlignment="1">
      <alignment horizontal="center" vertical="center" wrapText="1"/>
    </xf>
    <xf numFmtId="0" fontId="4" fillId="14" borderId="1" xfId="4" applyFont="1" applyFill="1" applyBorder="1" applyAlignment="1">
      <alignment horizontal="center" vertical="center" wrapText="1"/>
    </xf>
    <xf numFmtId="0" fontId="7" fillId="12" borderId="1" xfId="4" applyFont="1" applyFill="1" applyBorder="1" applyAlignment="1">
      <alignment horizontal="center" vertical="center" wrapText="1"/>
    </xf>
    <xf numFmtId="0" fontId="4" fillId="4" borderId="4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6" xfId="4" applyFont="1" applyFill="1" applyBorder="1" applyAlignment="1">
      <alignment horizontal="center" vertical="center"/>
    </xf>
    <xf numFmtId="0" fontId="7" fillId="10" borderId="1" xfId="4" applyFont="1" applyFill="1" applyBorder="1" applyAlignment="1">
      <alignment horizontal="center" vertical="center" wrapText="1"/>
    </xf>
    <xf numFmtId="0" fontId="7" fillId="12" borderId="2" xfId="4" applyFont="1" applyFill="1" applyBorder="1" applyAlignment="1">
      <alignment horizontal="center" vertical="center" wrapText="1"/>
    </xf>
    <xf numFmtId="0" fontId="7" fillId="12" borderId="8" xfId="4" applyFont="1" applyFill="1" applyBorder="1" applyAlignment="1">
      <alignment horizontal="center" vertical="center" wrapText="1"/>
    </xf>
    <xf numFmtId="0" fontId="7" fillId="12" borderId="3" xfId="4" applyFont="1" applyFill="1" applyBorder="1" applyAlignment="1">
      <alignment horizontal="center" vertical="center" wrapText="1"/>
    </xf>
    <xf numFmtId="0" fontId="7" fillId="15" borderId="1" xfId="4" applyFont="1" applyFill="1" applyBorder="1" applyAlignment="1">
      <alignment horizontal="center" vertical="center" wrapText="1"/>
    </xf>
    <xf numFmtId="0" fontId="7" fillId="13" borderId="4" xfId="4" applyFont="1" applyFill="1" applyBorder="1" applyAlignment="1">
      <alignment horizontal="center" vertical="center" wrapText="1"/>
    </xf>
    <xf numFmtId="0" fontId="7" fillId="13" borderId="7" xfId="4" applyFont="1" applyFill="1" applyBorder="1" applyAlignment="1">
      <alignment horizontal="center" vertical="center" wrapText="1"/>
    </xf>
    <xf numFmtId="0" fontId="7" fillId="13" borderId="6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7" fillId="10" borderId="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3" borderId="2" xfId="4" applyFont="1" applyFill="1" applyBorder="1" applyAlignment="1">
      <alignment horizontal="center" vertical="center"/>
    </xf>
    <xf numFmtId="0" fontId="7" fillId="13" borderId="8" xfId="4" applyFont="1" applyFill="1" applyBorder="1" applyAlignment="1">
      <alignment horizontal="center" vertical="center"/>
    </xf>
    <xf numFmtId="0" fontId="7" fillId="13" borderId="3" xfId="4" applyFont="1" applyFill="1" applyBorder="1" applyAlignment="1">
      <alignment horizontal="center" vertical="center"/>
    </xf>
    <xf numFmtId="0" fontId="4" fillId="16" borderId="4" xfId="4" applyFont="1" applyFill="1" applyBorder="1" applyAlignment="1">
      <alignment horizontal="center" vertical="center" wrapText="1"/>
    </xf>
    <xf numFmtId="0" fontId="4" fillId="16" borderId="6" xfId="4" applyFont="1" applyFill="1" applyBorder="1" applyAlignment="1">
      <alignment horizontal="center" vertical="center" wrapText="1"/>
    </xf>
    <xf numFmtId="0" fontId="7" fillId="11" borderId="5" xfId="4" applyFont="1" applyFill="1" applyBorder="1" applyAlignment="1">
      <alignment horizontal="center" vertical="center" wrapText="1"/>
    </xf>
    <xf numFmtId="0" fontId="7" fillId="11" borderId="13" xfId="4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horizontal="center" vertical="center" wrapText="1"/>
    </xf>
    <xf numFmtId="0" fontId="7" fillId="13" borderId="2" xfId="4" applyFont="1" applyFill="1" applyBorder="1" applyAlignment="1">
      <alignment horizontal="center" vertical="center" wrapText="1"/>
    </xf>
    <xf numFmtId="0" fontId="7" fillId="13" borderId="8" xfId="4" applyFont="1" applyFill="1" applyBorder="1" applyAlignment="1">
      <alignment horizontal="center" vertical="center" wrapText="1"/>
    </xf>
    <xf numFmtId="0" fontId="7" fillId="13" borderId="3" xfId="4" applyFont="1" applyFill="1" applyBorder="1" applyAlignment="1">
      <alignment horizontal="center" vertical="center" wrapText="1"/>
    </xf>
    <xf numFmtId="0" fontId="7" fillId="13" borderId="1" xfId="4" applyFont="1" applyFill="1" applyBorder="1" applyAlignment="1">
      <alignment horizontal="center" vertical="center" wrapText="1"/>
    </xf>
    <xf numFmtId="0" fontId="7" fillId="11" borderId="2" xfId="4" applyFont="1" applyFill="1" applyBorder="1" applyAlignment="1">
      <alignment horizontal="center" vertical="center" wrapText="1"/>
    </xf>
    <xf numFmtId="0" fontId="7" fillId="11" borderId="8" xfId="4" applyFont="1" applyFill="1" applyBorder="1" applyAlignment="1">
      <alignment horizontal="center" vertical="center" wrapText="1"/>
    </xf>
    <xf numFmtId="0" fontId="7" fillId="11" borderId="3" xfId="4" applyFont="1" applyFill="1" applyBorder="1" applyAlignment="1">
      <alignment horizontal="center" vertical="center" wrapText="1"/>
    </xf>
    <xf numFmtId="0" fontId="4" fillId="10" borderId="1" xfId="4" applyFont="1" applyFill="1" applyBorder="1" applyAlignment="1">
      <alignment horizontal="center" vertical="center" wrapText="1"/>
    </xf>
    <xf numFmtId="0" fontId="4" fillId="14" borderId="4" xfId="4" applyFont="1" applyFill="1" applyBorder="1" applyAlignment="1">
      <alignment horizontal="center" vertical="center" wrapText="1"/>
    </xf>
    <xf numFmtId="0" fontId="4" fillId="14" borderId="6" xfId="4" applyFont="1" applyFill="1" applyBorder="1" applyAlignment="1">
      <alignment horizontal="center" vertical="center" wrapText="1"/>
    </xf>
    <xf numFmtId="0" fontId="4" fillId="13" borderId="1" xfId="4" applyFont="1" applyFill="1" applyBorder="1" applyAlignment="1">
      <alignment horizontal="center" vertical="center" wrapText="1"/>
    </xf>
    <xf numFmtId="0" fontId="2" fillId="7" borderId="1" xfId="4" applyFont="1" applyFill="1" applyBorder="1" applyAlignment="1">
      <alignment horizontal="center" vertical="center" wrapText="1"/>
    </xf>
    <xf numFmtId="0" fontId="7" fillId="11" borderId="1" xfId="4" applyFont="1" applyFill="1" applyBorder="1" applyAlignment="1">
      <alignment horizontal="center" vertical="center" wrapText="1"/>
    </xf>
    <xf numFmtId="0" fontId="4" fillId="11" borderId="1" xfId="4" applyFont="1" applyFill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7" fillId="8" borderId="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4" xfId="4" applyFont="1" applyFill="1" applyBorder="1" applyAlignment="1">
      <alignment horizontal="center" vertical="center" wrapText="1"/>
    </xf>
    <xf numFmtId="0" fontId="7" fillId="8" borderId="9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/>
    </xf>
    <xf numFmtId="0" fontId="4" fillId="10" borderId="4" xfId="4" applyFont="1" applyFill="1" applyBorder="1" applyAlignment="1">
      <alignment horizontal="center" vertical="center" wrapText="1"/>
    </xf>
    <xf numFmtId="0" fontId="4" fillId="10" borderId="7" xfId="4" applyFont="1" applyFill="1" applyBorder="1" applyAlignment="1">
      <alignment horizontal="center" vertical="center" wrapText="1"/>
    </xf>
    <xf numFmtId="0" fontId="4" fillId="10" borderId="6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6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</cellXfs>
  <cellStyles count="10">
    <cellStyle name="Comma 2" xfId="2" xr:uid="{00000000-0005-0000-0000-000001000000}"/>
    <cellStyle name="Comma 2 2" xfId="5" xr:uid="{1767AAF4-933A-4E80-A802-3A7948B7E2AD}"/>
    <cellStyle name="Comma 2 2 2" xfId="9" xr:uid="{FB5DBAB3-22D0-4ECB-A78F-44AED7E582A9}"/>
    <cellStyle name="Comma 2 6 2 2" xfId="8" xr:uid="{5A1E5738-8A1D-4CED-BCC0-FB013B4EF357}"/>
    <cellStyle name="Normal" xfId="0" builtinId="0"/>
    <cellStyle name="Normal 2" xfId="1" xr:uid="{00000000-0005-0000-0000-000003000000}"/>
    <cellStyle name="Normal 2 2" xfId="4" xr:uid="{F8BCE2A8-4BBF-4B49-B296-8F565E1EA50A}"/>
    <cellStyle name="Normal 2 5" xfId="3" xr:uid="{00000000-0005-0000-0000-000004000000}"/>
    <cellStyle name="Normal 2 6 2 2" xfId="7" xr:uid="{A39E9DFC-9C05-4601-A10F-B3827E4B68A3}"/>
    <cellStyle name="Percent 2" xfId="6" xr:uid="{E0857AB0-C854-46F4-A0CD-9EDFCC2DE040}"/>
  </cellStyles>
  <dxfs count="0"/>
  <tableStyles count="0" defaultTableStyle="TableStyleMedium2" defaultPivotStyle="PivotStyleLight16"/>
  <colors>
    <mruColors>
      <color rgb="FFF2E4D6"/>
      <color rgb="FFF15151"/>
      <color rgb="FF66FFCC"/>
      <color rgb="FFE5CFB5"/>
      <color rgb="FFFFFAEB"/>
      <color rgb="FFF9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S\Hysoft\Finance\Bud0203\Hyperion%20reports\QFR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Users/CSimpson/Application%20Data/Microsoft/Excel/1%25%20cap%20reduction/1%25%20calculation%20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Users\Peralta\TC-145\TC-145-2009-01-Final-unprotected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EOP/OCR/Research%20&amp;%20Analysis/Workload/Staff/RAS%20Model%20Updates/Reassess%20model%20parameters/Finance%20dollar%20conversion/RAS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Revenue/FY%202013-14%20TCTF%20Projections/2013TCTF%20Revenue%20Projection_06DecColl%20201402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BDTSU/Annual%20Report%20to%20Legislature/FY%202008-09/Allocation%20Report/KP-AllocationsReimb-MOD-FY2008-Nov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Funding%20Models/5%20year%20Special%20Funds%20funding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BDTSU\Revenue\10Rs\TCTF\FY%2009-10\TCTF%20May%20Revise%20Final_0423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Documents%20and%20Settings/jleibowitz/Local%20Settings/Temporary%20Internet%20Files/OLK178/TC-145%20effective%20Jan%201%2009_JLP%2001070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FR Quarter by Quarter"/>
      <sheetName val="QFR Year by Year"/>
      <sheetName val="QFR Report Year to Year"/>
      <sheetName val="QFR by court and accounts"/>
      <sheetName val="State vs. Total Revenue"/>
      <sheetName val="QFR by Account, court, quarters"/>
      <sheetName val="Judges S&amp;B"/>
      <sheetName val="QFR Interpreters by court"/>
      <sheetName val="QFR Indirect Costs by court "/>
      <sheetName val="QFR Total Exp by court"/>
      <sheetName val="Security"/>
      <sheetName val="Salaries &amp; Benefits"/>
      <sheetName val="Benefit by court "/>
      <sheetName val="Salaries by court"/>
      <sheetName val="Salaries &amp; Benefit by court"/>
      <sheetName val="1H WAFM Funding N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1% Calculation"/>
      <sheetName val="B1- Restricted Rev Detail"/>
      <sheetName val="B2 - Restricted Rev Description"/>
      <sheetName val="1% Calc Sample other"/>
      <sheetName val="Combo Box"/>
    </sheetNames>
    <sheetDataSet>
      <sheetData sheetId="0" refreshError="1"/>
      <sheetData sheetId="1">
        <row r="33">
          <cell r="D33">
            <v>0</v>
          </cell>
        </row>
      </sheetData>
      <sheetData sheetId="2" refreshError="1"/>
      <sheetData sheetId="3" refreshError="1"/>
      <sheetData sheetId="4">
        <row r="2">
          <cell r="A2" t="str">
            <v>General Fund -- TCTF</v>
          </cell>
          <cell r="B2" t="str">
            <v>Please select your court from the list</v>
          </cell>
          <cell r="C2" t="str">
            <v>Please select the fiscal year from the list</v>
          </cell>
          <cell r="D2" t="str">
            <v>B&amp;P 470.5</v>
          </cell>
        </row>
        <row r="3">
          <cell r="A3" t="str">
            <v>General Fund -- Non-TCTF</v>
          </cell>
          <cell r="B3" t="str">
            <v>Superior Court - Alameda</v>
          </cell>
          <cell r="C3" t="str">
            <v>as of June 30, 2014</v>
          </cell>
          <cell r="D3" t="str">
            <v>CCP 116.230</v>
          </cell>
        </row>
        <row r="4">
          <cell r="A4" t="str">
            <v>Special Revenue Non-Grant</v>
          </cell>
          <cell r="B4" t="str">
            <v>Superior Court - Alpine</v>
          </cell>
          <cell r="C4" t="str">
            <v>as of June 30, 2015</v>
          </cell>
          <cell r="D4" t="str">
            <v>GC 13963(f)</v>
          </cell>
        </row>
        <row r="5">
          <cell r="A5" t="str">
            <v>Capital Project</v>
          </cell>
          <cell r="B5" t="str">
            <v>Superior Court - Amador</v>
          </cell>
          <cell r="C5" t="str">
            <v>as of June 30, 2016</v>
          </cell>
          <cell r="D5" t="str">
            <v>GC 26731</v>
          </cell>
        </row>
        <row r="6">
          <cell r="B6" t="str">
            <v>Superior Court - Butte</v>
          </cell>
          <cell r="C6" t="str">
            <v>as of June 30, 2017</v>
          </cell>
          <cell r="D6" t="str">
            <v>GC 26863</v>
          </cell>
        </row>
        <row r="7">
          <cell r="B7" t="str">
            <v>Superior Court - Calaveras</v>
          </cell>
          <cell r="C7" t="str">
            <v>as of June 30, 2018</v>
          </cell>
          <cell r="D7" t="str">
            <v>GC 27361.4</v>
          </cell>
        </row>
        <row r="8">
          <cell r="B8" t="str">
            <v>Superior Court - Colusa</v>
          </cell>
          <cell r="C8" t="str">
            <v>as of June 30, 2019</v>
          </cell>
          <cell r="D8" t="str">
            <v>GC 66006</v>
          </cell>
        </row>
        <row r="9">
          <cell r="B9" t="str">
            <v>Superior Court - Contra Costa</v>
          </cell>
          <cell r="C9" t="str">
            <v>as of June 30, 2020</v>
          </cell>
          <cell r="D9" t="str">
            <v>GC 68090.8</v>
          </cell>
        </row>
        <row r="10">
          <cell r="B10" t="str">
            <v>Superior Court - Del Norte</v>
          </cell>
          <cell r="D10" t="str">
            <v>GC 70640</v>
          </cell>
        </row>
        <row r="11">
          <cell r="B11" t="str">
            <v>Superior Court - El Dorado</v>
          </cell>
          <cell r="D11" t="str">
            <v>GC 70678</v>
          </cell>
        </row>
        <row r="12">
          <cell r="B12" t="str">
            <v>Superior Court - Fresno</v>
          </cell>
          <cell r="D12" t="str">
            <v>GC 76223</v>
          </cell>
        </row>
        <row r="13">
          <cell r="B13" t="str">
            <v>Superior Court - Glenn</v>
          </cell>
          <cell r="D13" t="str">
            <v>GC 77207.5(b)</v>
          </cell>
        </row>
        <row r="14">
          <cell r="B14" t="str">
            <v>Superior Court - Humboldt</v>
          </cell>
          <cell r="D14" t="str">
            <v>GC 77209(h)</v>
          </cell>
        </row>
        <row r="15">
          <cell r="B15" t="str">
            <v>Superior Court - Imperial</v>
          </cell>
          <cell r="D15" t="str">
            <v>Penal Code 1027</v>
          </cell>
        </row>
        <row r="16">
          <cell r="B16" t="str">
            <v>Superior Court - Inyo</v>
          </cell>
          <cell r="D16" t="str">
            <v>Penal Code 1463.007</v>
          </cell>
        </row>
        <row r="17">
          <cell r="B17" t="str">
            <v>Superior Court - Kern</v>
          </cell>
          <cell r="D17" t="str">
            <v>Penal Code 1463.22(a)</v>
          </cell>
        </row>
        <row r="18">
          <cell r="B18" t="str">
            <v>Superior Court - Kings</v>
          </cell>
          <cell r="D18" t="str">
            <v>Penal Code 4750</v>
          </cell>
        </row>
        <row r="19">
          <cell r="B19" t="str">
            <v>Superior Court - Lake</v>
          </cell>
          <cell r="D19" t="str">
            <v>Penal Code 6005</v>
          </cell>
        </row>
        <row r="20">
          <cell r="B20" t="str">
            <v>Superior Court - Lassen</v>
          </cell>
          <cell r="D20" t="str">
            <v>VC 11205.2</v>
          </cell>
        </row>
        <row r="21">
          <cell r="B21" t="str">
            <v>Superior Court - Los Angeles</v>
          </cell>
          <cell r="D21" t="str">
            <v>VC 40508.6</v>
          </cell>
        </row>
        <row r="22">
          <cell r="B22" t="str">
            <v>Superior Court - Madera</v>
          </cell>
        </row>
        <row r="23">
          <cell r="B23" t="str">
            <v>Superior Court - Marin</v>
          </cell>
        </row>
        <row r="24">
          <cell r="B24" t="str">
            <v>Superior Court - Mariposa</v>
          </cell>
        </row>
        <row r="25">
          <cell r="B25" t="str">
            <v>Superior Court - Mendocino</v>
          </cell>
        </row>
        <row r="26">
          <cell r="B26" t="str">
            <v>Superior Court - Merced</v>
          </cell>
        </row>
        <row r="27">
          <cell r="B27" t="str">
            <v>Superior Court - Modoc</v>
          </cell>
        </row>
        <row r="28">
          <cell r="B28" t="str">
            <v>Superior Court - Mono</v>
          </cell>
        </row>
        <row r="29">
          <cell r="B29" t="str">
            <v>Superior Court - Monterey</v>
          </cell>
        </row>
        <row r="30">
          <cell r="B30" t="str">
            <v>Superior Court - Napa</v>
          </cell>
        </row>
        <row r="31">
          <cell r="B31" t="str">
            <v>Superior Court - Nevada</v>
          </cell>
        </row>
        <row r="32">
          <cell r="B32" t="str">
            <v>Superior Court - Orange</v>
          </cell>
        </row>
        <row r="33">
          <cell r="B33" t="str">
            <v>Superior Court - Placer</v>
          </cell>
        </row>
        <row r="34">
          <cell r="B34" t="str">
            <v>Superior Court - Plumas</v>
          </cell>
        </row>
        <row r="35">
          <cell r="B35" t="str">
            <v>Superior Court - Riverside</v>
          </cell>
        </row>
        <row r="36">
          <cell r="B36" t="str">
            <v>Superior Court - Sacramento</v>
          </cell>
        </row>
        <row r="37">
          <cell r="B37" t="str">
            <v>Superior Court - San Benito</v>
          </cell>
        </row>
        <row r="38">
          <cell r="B38" t="str">
            <v>Superior Court - San Bernardino</v>
          </cell>
        </row>
        <row r="39">
          <cell r="B39" t="str">
            <v>Superior Court - San Diego</v>
          </cell>
        </row>
        <row r="40">
          <cell r="B40" t="str">
            <v>Superior Court - San Francisco</v>
          </cell>
        </row>
        <row r="41">
          <cell r="B41" t="str">
            <v>Superior Court - San Joaquin</v>
          </cell>
        </row>
        <row r="42">
          <cell r="B42" t="str">
            <v>Superior Court - San Luis Obispo</v>
          </cell>
        </row>
        <row r="43">
          <cell r="B43" t="str">
            <v>Superior Court - San Mateo</v>
          </cell>
        </row>
        <row r="44">
          <cell r="B44" t="str">
            <v>Superior Court - Santa Barbara</v>
          </cell>
        </row>
        <row r="45">
          <cell r="B45" t="str">
            <v>Superior Court - Santa Clara</v>
          </cell>
        </row>
        <row r="46">
          <cell r="B46" t="str">
            <v>Superior Court - Santa Cruz</v>
          </cell>
        </row>
        <row r="47">
          <cell r="B47" t="str">
            <v>Superior Court - Shasta</v>
          </cell>
        </row>
        <row r="48">
          <cell r="B48" t="str">
            <v>Superior Court - Sierra</v>
          </cell>
        </row>
        <row r="49">
          <cell r="B49" t="str">
            <v>Superior Court - Siskiyou</v>
          </cell>
        </row>
        <row r="50">
          <cell r="B50" t="str">
            <v>Superior Court - Solano</v>
          </cell>
        </row>
        <row r="51">
          <cell r="B51" t="str">
            <v>Superior Court - Sonoma</v>
          </cell>
        </row>
        <row r="52">
          <cell r="B52" t="str">
            <v>Superior Court - Stanislaus</v>
          </cell>
        </row>
        <row r="53">
          <cell r="B53" t="str">
            <v>Superior Court - Sutter</v>
          </cell>
        </row>
        <row r="54">
          <cell r="B54" t="str">
            <v>Superior Court - Tehama</v>
          </cell>
        </row>
        <row r="55">
          <cell r="B55" t="str">
            <v>Superior Court - Trinity</v>
          </cell>
        </row>
        <row r="56">
          <cell r="B56" t="str">
            <v>Superior Court - Tulare</v>
          </cell>
        </row>
        <row r="57">
          <cell r="B57" t="str">
            <v>Superior Court - Tuolumne</v>
          </cell>
        </row>
        <row r="58">
          <cell r="B58" t="str">
            <v>Superior Court - Ventura</v>
          </cell>
        </row>
        <row r="59">
          <cell r="B59" t="str">
            <v>Superior Court - Yolo</v>
          </cell>
        </row>
        <row r="60">
          <cell r="B60" t="str">
            <v>Superior Court - Yuba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 t="str">
            <v>PICK YOUR COURT FROM THIS LIST</v>
          </cell>
        </row>
        <row r="2">
          <cell r="B2" t="str">
            <v>Superior Court - Alameda</v>
          </cell>
        </row>
        <row r="3">
          <cell r="B3" t="str">
            <v>Superior Court - Alpine</v>
          </cell>
        </row>
        <row r="4">
          <cell r="B4" t="str">
            <v>Superior Court - Amador</v>
          </cell>
        </row>
        <row r="5">
          <cell r="B5" t="str">
            <v>Superior Court - Butte</v>
          </cell>
        </row>
        <row r="6">
          <cell r="B6" t="str">
            <v>Superior Court - Calaveras</v>
          </cell>
        </row>
        <row r="7">
          <cell r="B7" t="str">
            <v>Superior Court - Colusa</v>
          </cell>
        </row>
        <row r="8">
          <cell r="B8" t="str">
            <v>Superior Court - Contra Costa</v>
          </cell>
        </row>
        <row r="9">
          <cell r="B9" t="str">
            <v>Superior Court - Del Norte</v>
          </cell>
        </row>
        <row r="10">
          <cell r="B10" t="str">
            <v>Superior Court - El Dorado</v>
          </cell>
        </row>
        <row r="11">
          <cell r="B11" t="str">
            <v>Superior Court - Fresno</v>
          </cell>
        </row>
        <row r="12">
          <cell r="B12" t="str">
            <v>Superior Court - Glenn</v>
          </cell>
        </row>
        <row r="13">
          <cell r="B13" t="str">
            <v>Superior Court - Humboldt</v>
          </cell>
        </row>
        <row r="14">
          <cell r="B14" t="str">
            <v>Superior Court - Imperial</v>
          </cell>
        </row>
        <row r="15">
          <cell r="B15" t="str">
            <v>Superior Court - Inyo</v>
          </cell>
        </row>
        <row r="16">
          <cell r="B16" t="str">
            <v>Superior Court - Kern</v>
          </cell>
        </row>
        <row r="17">
          <cell r="B17" t="str">
            <v>Superior Court - Kings</v>
          </cell>
        </row>
        <row r="18">
          <cell r="B18" t="str">
            <v>Superior Court - Lake</v>
          </cell>
        </row>
        <row r="19">
          <cell r="B19" t="str">
            <v>Superior Court - Lassen</v>
          </cell>
        </row>
        <row r="20">
          <cell r="B20" t="str">
            <v>Superior Court - Los Angeles</v>
          </cell>
        </row>
        <row r="21">
          <cell r="B21" t="str">
            <v>Superior Court - Madera</v>
          </cell>
        </row>
        <row r="22">
          <cell r="B22" t="str">
            <v>Superior Court - Marin</v>
          </cell>
        </row>
        <row r="23">
          <cell r="B23" t="str">
            <v>Superior Court - Mariposa</v>
          </cell>
        </row>
        <row r="24">
          <cell r="B24" t="str">
            <v>Superior Court - Mendocino</v>
          </cell>
        </row>
        <row r="25">
          <cell r="B25" t="str">
            <v>Superior Court - Merced</v>
          </cell>
        </row>
        <row r="26">
          <cell r="B26" t="str">
            <v>Superior Court - Modoc</v>
          </cell>
        </row>
        <row r="27">
          <cell r="B27" t="str">
            <v>Superior Court - Mono</v>
          </cell>
        </row>
        <row r="28">
          <cell r="B28" t="str">
            <v>Superior Court - Monterey</v>
          </cell>
        </row>
        <row r="29">
          <cell r="B29" t="str">
            <v>Superior Court - Napa</v>
          </cell>
        </row>
        <row r="30">
          <cell r="B30" t="str">
            <v>Superior Court - Nevada</v>
          </cell>
        </row>
        <row r="31">
          <cell r="B31" t="str">
            <v>Superior Court - Orange</v>
          </cell>
        </row>
        <row r="32">
          <cell r="B32" t="str">
            <v>Superior Court - Placer</v>
          </cell>
        </row>
        <row r="33">
          <cell r="B33" t="str">
            <v>Superior Court - Plumas</v>
          </cell>
        </row>
        <row r="34">
          <cell r="B34" t="str">
            <v>Superior Court - Riverside</v>
          </cell>
        </row>
        <row r="35">
          <cell r="B35" t="str">
            <v>Superior Court - Sacramento</v>
          </cell>
        </row>
        <row r="36">
          <cell r="B36" t="str">
            <v>Superior Court - San Benito</v>
          </cell>
        </row>
        <row r="37">
          <cell r="B37" t="str">
            <v>Superior Court - San Bernardino</v>
          </cell>
        </row>
        <row r="38">
          <cell r="B38" t="str">
            <v>Superior Court - San Diego</v>
          </cell>
        </row>
        <row r="39">
          <cell r="B39" t="str">
            <v>Superior Court - San Francisco</v>
          </cell>
        </row>
        <row r="40">
          <cell r="B40" t="str">
            <v>Superior Court - San Joaquin</v>
          </cell>
        </row>
        <row r="41">
          <cell r="B41" t="str">
            <v>Superior Court - San Luis Obispo</v>
          </cell>
        </row>
        <row r="42">
          <cell r="B42" t="str">
            <v>Superior Court - San Mateo</v>
          </cell>
        </row>
        <row r="43">
          <cell r="B43" t="str">
            <v>Superior Court - Santa Barbara</v>
          </cell>
        </row>
        <row r="44">
          <cell r="B44" t="str">
            <v>Superior Court - Santa Clara</v>
          </cell>
        </row>
        <row r="45">
          <cell r="B45" t="str">
            <v>Superior Court - Santa Cruz</v>
          </cell>
        </row>
        <row r="46">
          <cell r="B46" t="str">
            <v>Superior Court - Shasta</v>
          </cell>
        </row>
        <row r="47">
          <cell r="B47" t="str">
            <v>Superior Court - Sierra</v>
          </cell>
        </row>
        <row r="48">
          <cell r="B48" t="str">
            <v>Superior Court - Siskiyou</v>
          </cell>
        </row>
        <row r="49">
          <cell r="B49" t="str">
            <v>Superior Court - Solano</v>
          </cell>
        </row>
        <row r="50">
          <cell r="B50" t="str">
            <v>Superior Court - Sonoma</v>
          </cell>
        </row>
        <row r="51">
          <cell r="B51" t="str">
            <v>Superior Court - Stanislaus</v>
          </cell>
        </row>
        <row r="52">
          <cell r="B52" t="str">
            <v>Superior Court - Sutter</v>
          </cell>
        </row>
        <row r="53">
          <cell r="B53" t="str">
            <v>Superior Court - Tehama</v>
          </cell>
        </row>
        <row r="54">
          <cell r="B54" t="str">
            <v>Superior Court - Trinity</v>
          </cell>
        </row>
        <row r="55">
          <cell r="B55" t="str">
            <v>Superior Court - Tulare</v>
          </cell>
        </row>
        <row r="56">
          <cell r="B56" t="str">
            <v>Superior Court - Tuolumne</v>
          </cell>
        </row>
        <row r="57">
          <cell r="B57" t="str">
            <v>Superior Court - Ventura</v>
          </cell>
        </row>
        <row r="58">
          <cell r="B58" t="str">
            <v>Superior Court - Yolo</v>
          </cell>
        </row>
        <row r="59">
          <cell r="B59" t="str">
            <v>Superior Court - Yuba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1"/>
      <sheetName val="TCTF"/>
      <sheetName val="All funding sources"/>
      <sheetName val="OEE"/>
      <sheetName val="expenditure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36933</v>
          </cell>
        </row>
        <row r="5">
          <cell r="B5">
            <v>2</v>
          </cell>
          <cell r="C5">
            <v>21861</v>
          </cell>
        </row>
        <row r="6">
          <cell r="B6">
            <v>3</v>
          </cell>
          <cell r="C6">
            <v>20343</v>
          </cell>
        </row>
        <row r="7">
          <cell r="B7">
            <v>4</v>
          </cell>
          <cell r="C7">
            <v>17454</v>
          </cell>
        </row>
        <row r="12">
          <cell r="B12">
            <v>1</v>
          </cell>
          <cell r="C12">
            <v>40042</v>
          </cell>
        </row>
        <row r="13">
          <cell r="B13">
            <v>2</v>
          </cell>
          <cell r="C13">
            <v>24970</v>
          </cell>
        </row>
        <row r="14">
          <cell r="B14">
            <v>3</v>
          </cell>
          <cell r="C14">
            <v>23452</v>
          </cell>
        </row>
        <row r="15">
          <cell r="B15">
            <v>4</v>
          </cell>
          <cell r="C15">
            <v>20564</v>
          </cell>
        </row>
        <row r="45">
          <cell r="B45">
            <v>1</v>
          </cell>
          <cell r="C45">
            <v>43150</v>
          </cell>
        </row>
        <row r="46">
          <cell r="B46">
            <v>2</v>
          </cell>
          <cell r="C46">
            <v>27437</v>
          </cell>
        </row>
        <row r="47">
          <cell r="B47">
            <v>3</v>
          </cell>
          <cell r="C47">
            <v>28228</v>
          </cell>
        </row>
        <row r="48">
          <cell r="B48">
            <v>4</v>
          </cell>
          <cell r="C48">
            <v>25404</v>
          </cell>
        </row>
      </sheetData>
      <sheetData sheetId="4">
        <row r="5">
          <cell r="A5" t="str">
            <v>Alameda</v>
          </cell>
          <cell r="B5">
            <v>74556770</v>
          </cell>
          <cell r="C5">
            <v>16350926</v>
          </cell>
          <cell r="D5">
            <v>90907696</v>
          </cell>
          <cell r="E5">
            <v>76241396</v>
          </cell>
          <cell r="F5">
            <v>17154800</v>
          </cell>
          <cell r="G5">
            <v>93396196</v>
          </cell>
        </row>
        <row r="6">
          <cell r="A6" t="str">
            <v>Alpine</v>
          </cell>
          <cell r="B6">
            <v>290174</v>
          </cell>
          <cell r="C6">
            <v>207360</v>
          </cell>
          <cell r="D6">
            <v>497534</v>
          </cell>
          <cell r="E6">
            <v>290174</v>
          </cell>
          <cell r="F6">
            <v>216036</v>
          </cell>
          <cell r="G6">
            <v>506210</v>
          </cell>
        </row>
        <row r="7">
          <cell r="A7" t="str">
            <v>Amador</v>
          </cell>
          <cell r="B7">
            <v>2204121</v>
          </cell>
          <cell r="C7">
            <v>605212</v>
          </cell>
          <cell r="D7">
            <v>2809333</v>
          </cell>
          <cell r="E7">
            <v>2239416</v>
          </cell>
          <cell r="F7">
            <v>617967</v>
          </cell>
          <cell r="G7">
            <v>2857382</v>
          </cell>
        </row>
        <row r="8">
          <cell r="A8" t="str">
            <v>Butte</v>
          </cell>
          <cell r="B8">
            <v>8011539</v>
          </cell>
          <cell r="C8">
            <v>2688135</v>
          </cell>
          <cell r="D8">
            <v>10699674</v>
          </cell>
          <cell r="E8">
            <v>8474711</v>
          </cell>
          <cell r="F8">
            <v>2791561</v>
          </cell>
          <cell r="G8">
            <v>11266272</v>
          </cell>
        </row>
        <row r="9">
          <cell r="A9" t="str">
            <v>Calaveras</v>
          </cell>
          <cell r="B9">
            <v>2020542</v>
          </cell>
          <cell r="C9">
            <v>688788</v>
          </cell>
          <cell r="D9">
            <v>2709330</v>
          </cell>
          <cell r="E9">
            <v>2190802</v>
          </cell>
          <cell r="F9">
            <v>798754</v>
          </cell>
          <cell r="G9">
            <v>2989556</v>
          </cell>
        </row>
        <row r="10">
          <cell r="A10" t="str">
            <v>Colusa</v>
          </cell>
          <cell r="B10">
            <v>1117307</v>
          </cell>
          <cell r="C10">
            <v>775979</v>
          </cell>
          <cell r="D10">
            <v>1893285</v>
          </cell>
          <cell r="E10">
            <v>1117307</v>
          </cell>
          <cell r="F10">
            <v>775979</v>
          </cell>
          <cell r="G10">
            <v>1893285</v>
          </cell>
        </row>
        <row r="11">
          <cell r="A11" t="str">
            <v>Contra Costa</v>
          </cell>
          <cell r="B11">
            <v>38028992</v>
          </cell>
          <cell r="C11">
            <v>12120556</v>
          </cell>
          <cell r="D11">
            <v>50149548</v>
          </cell>
          <cell r="E11">
            <v>38683228</v>
          </cell>
          <cell r="F11">
            <v>14772859</v>
          </cell>
          <cell r="G11">
            <v>53456087</v>
          </cell>
        </row>
        <row r="12">
          <cell r="A12" t="str">
            <v>Del Norte</v>
          </cell>
          <cell r="B12">
            <v>2234213</v>
          </cell>
          <cell r="C12">
            <v>921063</v>
          </cell>
          <cell r="D12">
            <v>3155276</v>
          </cell>
          <cell r="E12">
            <v>2234213</v>
          </cell>
          <cell r="F12">
            <v>1081331</v>
          </cell>
          <cell r="G12">
            <v>3315543</v>
          </cell>
        </row>
        <row r="13">
          <cell r="A13" t="str">
            <v>El Dorado</v>
          </cell>
          <cell r="B13">
            <v>6757143</v>
          </cell>
          <cell r="C13">
            <v>2038210</v>
          </cell>
          <cell r="D13">
            <v>8795353</v>
          </cell>
          <cell r="E13">
            <v>6829411</v>
          </cell>
          <cell r="F13">
            <v>2105499</v>
          </cell>
          <cell r="G13">
            <v>8934910</v>
          </cell>
        </row>
        <row r="14">
          <cell r="A14" t="str">
            <v>Fresno</v>
          </cell>
          <cell r="B14">
            <v>44438174</v>
          </cell>
          <cell r="C14">
            <v>13462072</v>
          </cell>
          <cell r="D14">
            <v>57900246</v>
          </cell>
          <cell r="E14">
            <v>44697488</v>
          </cell>
          <cell r="F14">
            <v>18174883</v>
          </cell>
          <cell r="G14">
            <v>62872371</v>
          </cell>
        </row>
        <row r="15">
          <cell r="A15" t="str">
            <v>Glenn</v>
          </cell>
          <cell r="B15">
            <v>1491152</v>
          </cell>
          <cell r="C15">
            <v>875561</v>
          </cell>
          <cell r="D15">
            <v>2366713</v>
          </cell>
          <cell r="E15">
            <v>1490423</v>
          </cell>
          <cell r="F15">
            <v>875561</v>
          </cell>
          <cell r="G15">
            <v>2365983</v>
          </cell>
        </row>
        <row r="16">
          <cell r="A16" t="str">
            <v>Humboldt</v>
          </cell>
          <cell r="B16">
            <v>5270010</v>
          </cell>
          <cell r="C16">
            <v>2201860</v>
          </cell>
          <cell r="D16">
            <v>7471870</v>
          </cell>
          <cell r="E16">
            <v>5273363</v>
          </cell>
          <cell r="F16">
            <v>2200512</v>
          </cell>
          <cell r="G16">
            <v>7473875</v>
          </cell>
        </row>
        <row r="17">
          <cell r="A17" t="str">
            <v>Imperial</v>
          </cell>
          <cell r="B17">
            <v>7216528</v>
          </cell>
          <cell r="C17">
            <v>3435981</v>
          </cell>
          <cell r="D17">
            <v>10652509</v>
          </cell>
          <cell r="E17">
            <v>7916528</v>
          </cell>
          <cell r="F17">
            <v>4300808</v>
          </cell>
          <cell r="G17">
            <v>12217336</v>
          </cell>
        </row>
        <row r="18">
          <cell r="A18" t="str">
            <v>Inyo</v>
          </cell>
          <cell r="B18">
            <v>1451356</v>
          </cell>
          <cell r="C18">
            <v>999896</v>
          </cell>
          <cell r="D18">
            <v>2451252</v>
          </cell>
          <cell r="E18">
            <v>1572150</v>
          </cell>
          <cell r="F18">
            <v>1004385</v>
          </cell>
          <cell r="G18">
            <v>2576535</v>
          </cell>
        </row>
        <row r="19">
          <cell r="A19" t="str">
            <v>Kern</v>
          </cell>
          <cell r="B19">
            <v>39245165</v>
          </cell>
          <cell r="C19">
            <v>7500791</v>
          </cell>
          <cell r="D19">
            <v>46745956</v>
          </cell>
          <cell r="E19">
            <v>41907346</v>
          </cell>
          <cell r="F19">
            <v>11161780</v>
          </cell>
          <cell r="G19">
            <v>53069126</v>
          </cell>
        </row>
        <row r="20">
          <cell r="A20" t="str">
            <v>Kings</v>
          </cell>
          <cell r="B20">
            <v>5738811</v>
          </cell>
          <cell r="C20">
            <v>2531177</v>
          </cell>
          <cell r="D20">
            <v>8269989</v>
          </cell>
          <cell r="E20">
            <v>5743982</v>
          </cell>
          <cell r="F20">
            <v>2911857</v>
          </cell>
          <cell r="G20">
            <v>8655839</v>
          </cell>
        </row>
        <row r="21">
          <cell r="A21" t="str">
            <v>Lake</v>
          </cell>
          <cell r="B21">
            <v>2447547</v>
          </cell>
          <cell r="C21">
            <v>1348207</v>
          </cell>
          <cell r="D21">
            <v>3795754</v>
          </cell>
          <cell r="E21">
            <v>2448150</v>
          </cell>
          <cell r="F21">
            <v>1350696</v>
          </cell>
          <cell r="G21">
            <v>3798846</v>
          </cell>
        </row>
        <row r="22">
          <cell r="A22" t="str">
            <v>Lassen</v>
          </cell>
          <cell r="B22">
            <v>2440386</v>
          </cell>
          <cell r="C22">
            <v>648534</v>
          </cell>
          <cell r="D22">
            <v>3088921</v>
          </cell>
          <cell r="E22">
            <v>2478403</v>
          </cell>
          <cell r="F22">
            <v>866221</v>
          </cell>
          <cell r="G22">
            <v>3344624</v>
          </cell>
        </row>
        <row r="23">
          <cell r="A23" t="str">
            <v>Los Angeles</v>
          </cell>
          <cell r="B23">
            <v>533320096</v>
          </cell>
          <cell r="C23">
            <v>94076138</v>
          </cell>
          <cell r="D23">
            <v>627396234</v>
          </cell>
          <cell r="E23">
            <v>548201584</v>
          </cell>
          <cell r="F23">
            <v>105115077</v>
          </cell>
          <cell r="G23">
            <v>653316661</v>
          </cell>
        </row>
        <row r="24">
          <cell r="A24" t="str">
            <v>Madera</v>
          </cell>
          <cell r="B24">
            <v>6984463</v>
          </cell>
          <cell r="C24">
            <v>1829993</v>
          </cell>
          <cell r="D24">
            <v>8814456</v>
          </cell>
          <cell r="E24">
            <v>6984463</v>
          </cell>
          <cell r="F24">
            <v>1829993</v>
          </cell>
          <cell r="G24">
            <v>8814456</v>
          </cell>
        </row>
        <row r="25">
          <cell r="A25" t="str">
            <v>Marin</v>
          </cell>
          <cell r="B25">
            <v>12296183</v>
          </cell>
          <cell r="C25">
            <v>4348960</v>
          </cell>
          <cell r="D25">
            <v>16645143</v>
          </cell>
          <cell r="E25">
            <v>12318200</v>
          </cell>
          <cell r="F25">
            <v>4349663</v>
          </cell>
          <cell r="G25">
            <v>16667863</v>
          </cell>
        </row>
        <row r="26">
          <cell r="A26" t="str">
            <v>Mariposa</v>
          </cell>
          <cell r="B26">
            <v>792771</v>
          </cell>
          <cell r="C26">
            <v>508953</v>
          </cell>
          <cell r="D26">
            <v>1301724</v>
          </cell>
          <cell r="E26">
            <v>792771</v>
          </cell>
          <cell r="F26">
            <v>514721</v>
          </cell>
          <cell r="G26">
            <v>1307492</v>
          </cell>
        </row>
        <row r="27">
          <cell r="A27" t="str">
            <v>Mendocino</v>
          </cell>
          <cell r="B27">
            <v>5205920</v>
          </cell>
          <cell r="C27">
            <v>940891</v>
          </cell>
          <cell r="D27">
            <v>6146811</v>
          </cell>
          <cell r="E27">
            <v>5209013</v>
          </cell>
          <cell r="F27">
            <v>963936</v>
          </cell>
          <cell r="G27">
            <v>6172949</v>
          </cell>
        </row>
        <row r="28">
          <cell r="A28" t="str">
            <v>Merced</v>
          </cell>
          <cell r="B28">
            <v>9387944</v>
          </cell>
          <cell r="C28">
            <v>4310650</v>
          </cell>
          <cell r="D28">
            <v>13698594</v>
          </cell>
          <cell r="E28">
            <v>9391294</v>
          </cell>
          <cell r="F28">
            <v>4566454</v>
          </cell>
          <cell r="G28">
            <v>13957748</v>
          </cell>
        </row>
        <row r="29">
          <cell r="A29" t="str">
            <v>Modoc</v>
          </cell>
          <cell r="B29">
            <v>758375</v>
          </cell>
          <cell r="C29">
            <v>561387</v>
          </cell>
          <cell r="D29">
            <v>1319762</v>
          </cell>
          <cell r="E29">
            <v>823549</v>
          </cell>
          <cell r="F29">
            <v>569334</v>
          </cell>
          <cell r="G29">
            <v>1392883</v>
          </cell>
        </row>
        <row r="30">
          <cell r="A30" t="str">
            <v>Mono</v>
          </cell>
          <cell r="B30">
            <v>1056770</v>
          </cell>
          <cell r="C30">
            <v>724888</v>
          </cell>
          <cell r="D30">
            <v>1781659</v>
          </cell>
          <cell r="E30">
            <v>1056770</v>
          </cell>
          <cell r="F30">
            <v>726890</v>
          </cell>
          <cell r="G30">
            <v>1783661</v>
          </cell>
        </row>
        <row r="31">
          <cell r="A31" t="str">
            <v>Monterey</v>
          </cell>
          <cell r="B31">
            <v>16202406</v>
          </cell>
          <cell r="C31">
            <v>5976382</v>
          </cell>
          <cell r="D31">
            <v>22178787</v>
          </cell>
          <cell r="E31">
            <v>16427590</v>
          </cell>
          <cell r="F31">
            <v>6198033</v>
          </cell>
          <cell r="G31">
            <v>22625623</v>
          </cell>
        </row>
        <row r="32">
          <cell r="A32" t="str">
            <v>Napa</v>
          </cell>
          <cell r="B32">
            <v>7756884</v>
          </cell>
          <cell r="C32">
            <v>1423244</v>
          </cell>
          <cell r="D32">
            <v>9180128</v>
          </cell>
          <cell r="E32">
            <v>7756884</v>
          </cell>
          <cell r="F32">
            <v>1583470</v>
          </cell>
          <cell r="G32">
            <v>9340354</v>
          </cell>
        </row>
        <row r="33">
          <cell r="A33" t="str">
            <v>Nevada</v>
          </cell>
          <cell r="B33">
            <v>5112060</v>
          </cell>
          <cell r="C33">
            <v>1554144</v>
          </cell>
          <cell r="D33">
            <v>6666204</v>
          </cell>
          <cell r="E33">
            <v>5187318</v>
          </cell>
          <cell r="F33">
            <v>1834528</v>
          </cell>
          <cell r="G33">
            <v>7021846</v>
          </cell>
        </row>
        <row r="34">
          <cell r="A34" t="str">
            <v>Orange</v>
          </cell>
          <cell r="B34">
            <v>146660224</v>
          </cell>
          <cell r="C34">
            <v>37156769</v>
          </cell>
          <cell r="D34">
            <v>183816993</v>
          </cell>
          <cell r="E34">
            <v>151754036</v>
          </cell>
          <cell r="F34">
            <v>47084503</v>
          </cell>
          <cell r="G34">
            <v>198838539</v>
          </cell>
        </row>
        <row r="35">
          <cell r="A35" t="str">
            <v>Placer</v>
          </cell>
          <cell r="B35">
            <v>12463100</v>
          </cell>
          <cell r="C35">
            <v>2927110</v>
          </cell>
          <cell r="D35">
            <v>15390210</v>
          </cell>
          <cell r="E35">
            <v>12719832</v>
          </cell>
          <cell r="F35">
            <v>3058510</v>
          </cell>
          <cell r="G35">
            <v>15778341</v>
          </cell>
        </row>
        <row r="36">
          <cell r="A36" t="str">
            <v>Plumas</v>
          </cell>
          <cell r="B36">
            <v>1161223</v>
          </cell>
          <cell r="C36">
            <v>820246</v>
          </cell>
          <cell r="D36">
            <v>1981469</v>
          </cell>
          <cell r="E36">
            <v>1161223</v>
          </cell>
          <cell r="F36">
            <v>1155945</v>
          </cell>
          <cell r="G36">
            <v>2317168</v>
          </cell>
        </row>
        <row r="37">
          <cell r="A37" t="str">
            <v>Riverside</v>
          </cell>
          <cell r="B37">
            <v>88521764</v>
          </cell>
          <cell r="C37">
            <v>23012526</v>
          </cell>
          <cell r="D37">
            <v>111534290</v>
          </cell>
          <cell r="E37">
            <v>94579820</v>
          </cell>
          <cell r="F37">
            <v>29767160</v>
          </cell>
          <cell r="G37">
            <v>124346980</v>
          </cell>
        </row>
        <row r="38">
          <cell r="A38" t="str">
            <v>Sacramento</v>
          </cell>
          <cell r="B38">
            <v>71876964</v>
          </cell>
          <cell r="C38">
            <v>12335650</v>
          </cell>
          <cell r="D38">
            <v>84212614</v>
          </cell>
          <cell r="E38">
            <v>72532240</v>
          </cell>
          <cell r="F38">
            <v>13622005</v>
          </cell>
          <cell r="G38">
            <v>86154245</v>
          </cell>
        </row>
        <row r="39">
          <cell r="A39" t="str">
            <v>San Benito</v>
          </cell>
          <cell r="B39">
            <v>2414823</v>
          </cell>
          <cell r="C39">
            <v>845607</v>
          </cell>
          <cell r="D39">
            <v>3260430</v>
          </cell>
          <cell r="E39">
            <v>2414823</v>
          </cell>
          <cell r="F39">
            <v>848407</v>
          </cell>
          <cell r="G39">
            <v>3263230</v>
          </cell>
        </row>
        <row r="40">
          <cell r="A40" t="str">
            <v>San Bernardino</v>
          </cell>
          <cell r="B40">
            <v>78458900</v>
          </cell>
          <cell r="C40">
            <v>21515322</v>
          </cell>
          <cell r="D40">
            <v>99974222</v>
          </cell>
          <cell r="E40">
            <v>80473690</v>
          </cell>
          <cell r="F40">
            <v>24388913</v>
          </cell>
          <cell r="G40">
            <v>104862603</v>
          </cell>
        </row>
        <row r="41">
          <cell r="A41" t="str">
            <v>San Diego</v>
          </cell>
          <cell r="B41">
            <v>134883956</v>
          </cell>
          <cell r="C41">
            <v>33349661</v>
          </cell>
          <cell r="D41">
            <v>168233617</v>
          </cell>
          <cell r="E41">
            <v>140022964</v>
          </cell>
          <cell r="F41">
            <v>36387830</v>
          </cell>
          <cell r="G41">
            <v>176410794</v>
          </cell>
        </row>
        <row r="42">
          <cell r="A42" t="str">
            <v>San Francisco</v>
          </cell>
          <cell r="B42">
            <v>57658817</v>
          </cell>
          <cell r="C42">
            <v>16229857</v>
          </cell>
          <cell r="D42">
            <v>73888674</v>
          </cell>
          <cell r="E42">
            <v>58665237</v>
          </cell>
          <cell r="F42">
            <v>19679042</v>
          </cell>
          <cell r="G42">
            <v>78344279</v>
          </cell>
        </row>
        <row r="43">
          <cell r="A43" t="str">
            <v>San Joaquin</v>
          </cell>
          <cell r="B43">
            <v>27597211</v>
          </cell>
          <cell r="C43">
            <v>5712381</v>
          </cell>
          <cell r="D43">
            <v>33309592</v>
          </cell>
          <cell r="E43">
            <v>28415757</v>
          </cell>
          <cell r="F43">
            <v>6936714</v>
          </cell>
          <cell r="G43">
            <v>35352471</v>
          </cell>
        </row>
        <row r="44">
          <cell r="A44" t="str">
            <v>San Luis Obispo</v>
          </cell>
          <cell r="B44">
            <v>12998333</v>
          </cell>
          <cell r="C44">
            <v>3572952</v>
          </cell>
          <cell r="D44">
            <v>16571285</v>
          </cell>
          <cell r="E44">
            <v>13451849</v>
          </cell>
          <cell r="F44">
            <v>4016500</v>
          </cell>
          <cell r="G44">
            <v>17468349</v>
          </cell>
        </row>
        <row r="45">
          <cell r="A45" t="str">
            <v>San Mateo</v>
          </cell>
          <cell r="B45">
            <v>33210585</v>
          </cell>
          <cell r="C45">
            <v>6706766</v>
          </cell>
          <cell r="D45">
            <v>39917351</v>
          </cell>
          <cell r="E45">
            <v>33210585</v>
          </cell>
          <cell r="F45">
            <v>7929682</v>
          </cell>
          <cell r="G45">
            <v>41140267</v>
          </cell>
        </row>
        <row r="46">
          <cell r="A46" t="str">
            <v>Santa Barbara</v>
          </cell>
          <cell r="B46">
            <v>21623136</v>
          </cell>
          <cell r="C46">
            <v>4005705</v>
          </cell>
          <cell r="D46">
            <v>25628841</v>
          </cell>
          <cell r="E46">
            <v>23113505</v>
          </cell>
          <cell r="F46">
            <v>4890899</v>
          </cell>
          <cell r="G46">
            <v>28004403</v>
          </cell>
        </row>
        <row r="47">
          <cell r="A47" t="str">
            <v>Santa Clara</v>
          </cell>
          <cell r="B47">
            <v>83969532</v>
          </cell>
          <cell r="C47">
            <v>14184751</v>
          </cell>
          <cell r="D47">
            <v>98154283</v>
          </cell>
          <cell r="E47">
            <v>86386340</v>
          </cell>
          <cell r="F47">
            <v>16474661</v>
          </cell>
          <cell r="G47">
            <v>102861001</v>
          </cell>
        </row>
        <row r="48">
          <cell r="A48" t="str">
            <v>Santa Cruz</v>
          </cell>
          <cell r="B48">
            <v>9838003</v>
          </cell>
          <cell r="C48">
            <v>1903976</v>
          </cell>
          <cell r="D48">
            <v>11741979</v>
          </cell>
          <cell r="E48">
            <v>10205373</v>
          </cell>
          <cell r="F48">
            <v>2097507</v>
          </cell>
          <cell r="G48">
            <v>12302879</v>
          </cell>
        </row>
        <row r="49">
          <cell r="A49" t="str">
            <v>Shasta</v>
          </cell>
          <cell r="B49">
            <v>10368051</v>
          </cell>
          <cell r="C49">
            <v>2692420</v>
          </cell>
          <cell r="D49">
            <v>13060471</v>
          </cell>
          <cell r="E49">
            <v>11970677</v>
          </cell>
          <cell r="F49">
            <v>3156292</v>
          </cell>
          <cell r="G49">
            <v>15126970</v>
          </cell>
        </row>
        <row r="50">
          <cell r="A50" t="str">
            <v>Sierra</v>
          </cell>
          <cell r="B50">
            <v>342181</v>
          </cell>
          <cell r="C50">
            <v>246199</v>
          </cell>
          <cell r="D50">
            <v>588380</v>
          </cell>
          <cell r="E50">
            <v>360351</v>
          </cell>
          <cell r="F50">
            <v>257983</v>
          </cell>
          <cell r="G50">
            <v>618334</v>
          </cell>
        </row>
        <row r="51">
          <cell r="A51" t="str">
            <v>Siskiyou</v>
          </cell>
          <cell r="B51">
            <v>3738475</v>
          </cell>
          <cell r="C51">
            <v>1139500</v>
          </cell>
          <cell r="D51">
            <v>4877975</v>
          </cell>
          <cell r="E51">
            <v>3922145</v>
          </cell>
          <cell r="F51">
            <v>1193615</v>
          </cell>
          <cell r="G51">
            <v>5115760</v>
          </cell>
        </row>
        <row r="52">
          <cell r="A52" t="str">
            <v>Solano</v>
          </cell>
          <cell r="B52">
            <v>19976931</v>
          </cell>
          <cell r="C52">
            <v>8325218</v>
          </cell>
          <cell r="D52">
            <v>28302149</v>
          </cell>
          <cell r="E52">
            <v>20321090</v>
          </cell>
          <cell r="F52">
            <v>8520454</v>
          </cell>
          <cell r="G52">
            <v>28841544</v>
          </cell>
        </row>
        <row r="53">
          <cell r="A53" t="str">
            <v>Sonoma</v>
          </cell>
          <cell r="B53">
            <v>20321968</v>
          </cell>
          <cell r="C53">
            <v>6210897</v>
          </cell>
          <cell r="D53">
            <v>26532865</v>
          </cell>
          <cell r="E53">
            <v>21281968</v>
          </cell>
          <cell r="F53">
            <v>6857375</v>
          </cell>
          <cell r="G53">
            <v>28139343</v>
          </cell>
        </row>
        <row r="54">
          <cell r="A54" t="str">
            <v>Stanislaus</v>
          </cell>
          <cell r="B54">
            <v>18166187</v>
          </cell>
          <cell r="C54">
            <v>2662694</v>
          </cell>
          <cell r="D54">
            <v>20828881</v>
          </cell>
          <cell r="E54">
            <v>18673888</v>
          </cell>
          <cell r="F54">
            <v>3792057</v>
          </cell>
          <cell r="G54">
            <v>22465945</v>
          </cell>
        </row>
        <row r="55">
          <cell r="A55" t="str">
            <v>Sutter</v>
          </cell>
          <cell r="B55">
            <v>4665879</v>
          </cell>
          <cell r="C55">
            <v>1172190</v>
          </cell>
          <cell r="D55">
            <v>5838069</v>
          </cell>
          <cell r="E55">
            <v>4780486</v>
          </cell>
          <cell r="F55">
            <v>1250513</v>
          </cell>
          <cell r="G55">
            <v>6030998</v>
          </cell>
        </row>
        <row r="56">
          <cell r="A56" t="str">
            <v>Tehama</v>
          </cell>
          <cell r="B56">
            <v>3242369</v>
          </cell>
          <cell r="C56">
            <v>950209</v>
          </cell>
          <cell r="D56">
            <v>4192578</v>
          </cell>
          <cell r="E56">
            <v>3242369</v>
          </cell>
          <cell r="F56">
            <v>1048996</v>
          </cell>
          <cell r="G56">
            <v>4291365</v>
          </cell>
        </row>
        <row r="57">
          <cell r="A57" t="str">
            <v>Trinity</v>
          </cell>
          <cell r="B57">
            <v>1125388</v>
          </cell>
          <cell r="C57">
            <v>357845</v>
          </cell>
          <cell r="D57">
            <v>1483233</v>
          </cell>
          <cell r="E57">
            <v>1145909</v>
          </cell>
          <cell r="F57">
            <v>373752</v>
          </cell>
          <cell r="G57">
            <v>1519660</v>
          </cell>
        </row>
        <row r="58">
          <cell r="A58" t="str">
            <v>Tulare</v>
          </cell>
          <cell r="B58">
            <v>16682001</v>
          </cell>
          <cell r="C58">
            <v>4782607</v>
          </cell>
          <cell r="D58">
            <v>21464608</v>
          </cell>
          <cell r="E58">
            <v>17409927</v>
          </cell>
          <cell r="F58">
            <v>6145702</v>
          </cell>
          <cell r="G58">
            <v>23555629</v>
          </cell>
        </row>
        <row r="59">
          <cell r="A59" t="str">
            <v>Tuolumne</v>
          </cell>
          <cell r="B59">
            <v>2785805</v>
          </cell>
          <cell r="C59">
            <v>793775</v>
          </cell>
          <cell r="D59">
            <v>3579581</v>
          </cell>
          <cell r="E59">
            <v>3050010</v>
          </cell>
          <cell r="F59">
            <v>933719</v>
          </cell>
          <cell r="G59">
            <v>3983729</v>
          </cell>
        </row>
        <row r="60">
          <cell r="A60" t="str">
            <v>Ventura</v>
          </cell>
          <cell r="B60">
            <v>29484950</v>
          </cell>
          <cell r="C60">
            <v>8653651</v>
          </cell>
          <cell r="D60">
            <v>38138601</v>
          </cell>
          <cell r="E60">
            <v>33067974</v>
          </cell>
          <cell r="F60">
            <v>10466196</v>
          </cell>
          <cell r="G60">
            <v>43534170</v>
          </cell>
        </row>
        <row r="61">
          <cell r="A61" t="str">
            <v>Yolo</v>
          </cell>
          <cell r="B61">
            <v>6978960</v>
          </cell>
          <cell r="C61">
            <v>2550555</v>
          </cell>
          <cell r="D61">
            <v>9529515</v>
          </cell>
          <cell r="E61">
            <v>7813930</v>
          </cell>
          <cell r="F61">
            <v>2962058</v>
          </cell>
          <cell r="G61">
            <v>10775988</v>
          </cell>
        </row>
        <row r="62">
          <cell r="A62" t="str">
            <v>Yuba</v>
          </cell>
          <cell r="B62">
            <v>3625993</v>
          </cell>
          <cell r="C62">
            <v>1088191</v>
          </cell>
          <cell r="D62">
            <v>4714184</v>
          </cell>
          <cell r="E62">
            <v>4017905</v>
          </cell>
          <cell r="F62">
            <v>1523641</v>
          </cell>
          <cell r="G62">
            <v>5541546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Revise"/>
      <sheetName val="10R_1st Pass"/>
      <sheetName val="Revenue and Funding"/>
      <sheetName val="New Revenues"/>
      <sheetName val="Filings Detail"/>
      <sheetName val="Revenue Detail"/>
      <sheetName val="Filings Summary"/>
      <sheetName val="Revenue Summary"/>
      <sheetName val="First Paper"/>
      <sheetName val="Unlimited"/>
      <sheetName val="Limited 10K"/>
      <sheetName val="Marriage Dissolution"/>
      <sheetName val="Limited 10K to 25K"/>
      <sheetName val="GC 70626 Fees"/>
      <sheetName val="Motion Fees"/>
      <sheetName val="Probate Fees"/>
      <sheetName val="Limited 5K"/>
      <sheetName val="Family Law"/>
      <sheetName val="SMIF"/>
      <sheetName val="Telephonic Appearance"/>
      <sheetName val="Access EAF Dist"/>
      <sheetName val="TC145 Template 20140101"/>
      <sheetName val="Access TC-145 Calc Data13-14"/>
      <sheetName val="Access TEALE Data13-14"/>
      <sheetName val="Access TC-145 Calc Data12-13"/>
      <sheetName val="Access TEALE Data12-13"/>
      <sheetName val="Access TC-145 Calc Data11-12"/>
      <sheetName val="Access TEALE Data11-12"/>
      <sheetName val="Access TC-145 Calc Data10-11"/>
      <sheetName val="Access TEALE Data10-11"/>
      <sheetName val="Access TC-145 Calc Data09-10"/>
      <sheetName val="Access TEALE Data09-10"/>
      <sheetName val="Access TC-145 Calc Data08-09"/>
      <sheetName val="Access TEALE Data08-09"/>
      <sheetName val="Access TC-145 Calc Data07-08"/>
      <sheetName val="Access TEALE Data07-08"/>
      <sheetName val="Access TC-145 Calc Data06-07"/>
      <sheetName val="Access TEALE Data06-07"/>
      <sheetName val="Access TC-145 Calc Data05-06"/>
      <sheetName val="Access TEALE Data05-06"/>
    </sheetNames>
    <sheetDataSet>
      <sheetData sheetId="0"/>
      <sheetData sheetId="1"/>
      <sheetData sheetId="2"/>
      <sheetData sheetId="3"/>
      <sheetData sheetId="4">
        <row r="11">
          <cell r="DI11">
            <v>59.419943181818184</v>
          </cell>
        </row>
      </sheetData>
      <sheetData sheetId="5">
        <row r="219">
          <cell r="BM219">
            <v>95540409.713944405</v>
          </cell>
        </row>
      </sheetData>
      <sheetData sheetId="6">
        <row r="52">
          <cell r="DM52">
            <v>119352.43466666667</v>
          </cell>
        </row>
      </sheetData>
      <sheetData sheetId="7">
        <row r="47">
          <cell r="BY47">
            <v>257811074.56695035</v>
          </cell>
        </row>
      </sheetData>
      <sheetData sheetId="8">
        <row r="4">
          <cell r="N4" t="str">
            <v>Paid Filings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5">
          <cell r="M25">
            <v>308272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/>
      <sheetData sheetId="1">
        <row r="76">
          <cell r="A76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_PCC list &amp; reduction"/>
      <sheetName val="Program Listing and Reducti (2)"/>
      <sheetName val="Program Listing and Reductions"/>
      <sheetName val="Mod Fund"/>
      <sheetName val="TCIF"/>
      <sheetName val="All Div - B1"/>
      <sheetName val="All Div - B2"/>
      <sheetName val="Combo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Discontinue</v>
          </cell>
        </row>
        <row r="3">
          <cell r="A3" t="str">
            <v>Suspend</v>
          </cell>
        </row>
        <row r="4">
          <cell r="A4" t="str">
            <v>Partial</v>
          </cell>
        </row>
        <row r="5">
          <cell r="A5" t="str">
            <v>No Change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TF 2009-10 2nd Turn (3)"/>
      <sheetName val="TCTF 2009-10 2nd Turn (2)"/>
      <sheetName val="TCTF 2009-10 2nd Turn"/>
      <sheetName val="FY 2008-09 Overview"/>
      <sheetName val="TEALE 2008"/>
      <sheetName val="TEALE 2008 (2)"/>
      <sheetName val="Account Descriptions"/>
      <sheetName val="Summary (2)"/>
      <sheetName val="Summary"/>
      <sheetName val="Sheet9"/>
      <sheetName val="FY 2008-09_Months"/>
      <sheetName val="TEALE 2006"/>
      <sheetName val="TEALE 2005"/>
      <sheetName val="Account Pvt Table"/>
      <sheetName val="Pvt Tbl 2"/>
      <sheetName val="Pvt Tbl"/>
      <sheetName val="Jeff_qryTC145B11 (2)"/>
      <sheetName val="Jeff_qryTC145B11"/>
      <sheetName val="New_Code_Section_and_TC_145_Row"/>
      <sheetName val="TC-145 Row_ID_Description"/>
      <sheetName val="TC-145 Template"/>
    </sheetNames>
    <sheetDataSet>
      <sheetData sheetId="0">
        <row r="10">
          <cell r="C10">
            <v>498600</v>
          </cell>
        </row>
      </sheetData>
      <sheetData sheetId="1"/>
      <sheetData sheetId="2"/>
      <sheetData sheetId="3"/>
      <sheetData sheetId="4">
        <row r="19">
          <cell r="B19">
            <v>30438790.829999998</v>
          </cell>
        </row>
      </sheetData>
      <sheetData sheetId="5">
        <row r="4">
          <cell r="A4">
            <v>131700</v>
          </cell>
        </row>
      </sheetData>
      <sheetData sheetId="6">
        <row r="3">
          <cell r="B3">
            <v>131700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W1" t="str">
            <v>Superior Court - Los Angeles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Report Template with comments"/>
      <sheetName val="Revision Crosswalk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Madera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678F-3B55-4661-93A9-7D04D449692C}">
  <dimension ref="A1:AV109"/>
  <sheetViews>
    <sheetView showGridLines="0" zoomScaleNormal="100" workbookViewId="0">
      <pane xSplit="2" ySplit="5" topLeftCell="Y48" activePane="bottomRight" state="frozen"/>
      <selection pane="topRight" activeCell="C1" sqref="C1"/>
      <selection pane="bottomLeft" activeCell="A5" sqref="A5"/>
      <selection pane="bottomRight" activeCell="AS65" sqref="AS65"/>
    </sheetView>
  </sheetViews>
  <sheetFormatPr defaultColWidth="9.1796875" defaultRowHeight="14.5" outlineLevelCol="1" x14ac:dyDescent="0.35"/>
  <cols>
    <col min="1" max="1" width="14.81640625" style="1" bestFit="1" customWidth="1"/>
    <col min="2" max="2" width="1.7265625" style="1" customWidth="1"/>
    <col min="3" max="3" width="14.81640625" style="1" bestFit="1" customWidth="1"/>
    <col min="4" max="4" width="1.7265625" style="1" customWidth="1"/>
    <col min="5" max="5" width="14.7265625" style="25" customWidth="1"/>
    <col min="6" max="10" width="13.7265625" style="1" customWidth="1"/>
    <col min="11" max="14" width="14.453125" style="1" customWidth="1"/>
    <col min="15" max="15" width="13.453125" style="1" customWidth="1"/>
    <col min="16" max="16" width="1.7265625" style="1" customWidth="1"/>
    <col min="17" max="17" width="12.453125" style="1" bestFit="1" customWidth="1"/>
    <col min="18" max="18" width="12.26953125" style="1" bestFit="1" customWidth="1"/>
    <col min="19" max="19" width="12.1796875" style="1" customWidth="1"/>
    <col min="20" max="20" width="12.54296875" style="1" customWidth="1"/>
    <col min="21" max="21" width="13.1796875" style="1" customWidth="1"/>
    <col min="22" max="22" width="1.7265625" style="1" customWidth="1"/>
    <col min="23" max="23" width="12.81640625" style="1" customWidth="1"/>
    <col min="24" max="24" width="12.7265625" style="1" customWidth="1"/>
    <col min="25" max="25" width="14.81640625" style="1" bestFit="1" customWidth="1"/>
    <col min="26" max="26" width="14.54296875" style="1" customWidth="1"/>
    <col min="27" max="27" width="12.453125" style="1" customWidth="1"/>
    <col min="28" max="28" width="14" style="1" customWidth="1"/>
    <col min="29" max="29" width="1.7265625" style="1" customWidth="1"/>
    <col min="30" max="30" width="14.7265625" style="1" customWidth="1"/>
    <col min="31" max="31" width="1.7265625" style="1" customWidth="1"/>
    <col min="32" max="32" width="15.1796875" style="1" customWidth="1"/>
    <col min="33" max="33" width="12.54296875" style="1" bestFit="1" customWidth="1"/>
    <col min="34" max="34" width="15.54296875" style="1" customWidth="1"/>
    <col min="35" max="35" width="1.7265625" style="1" customWidth="1"/>
    <col min="36" max="36" width="15.54296875" style="1" customWidth="1"/>
    <col min="37" max="37" width="1.7265625" style="1" customWidth="1"/>
    <col min="38" max="38" width="13.81640625" style="1" customWidth="1"/>
    <col min="39" max="39" width="14.26953125" style="1" bestFit="1" customWidth="1"/>
    <col min="40" max="40" width="13.1796875" style="1" bestFit="1" customWidth="1"/>
    <col min="41" max="41" width="11.1796875" style="1" customWidth="1"/>
    <col min="42" max="42" width="13.54296875" style="1" bestFit="1" customWidth="1"/>
    <col min="43" max="43" width="15" style="1" customWidth="1"/>
    <col min="44" max="44" width="1.7265625" style="1" customWidth="1"/>
    <col min="45" max="45" width="15.81640625" style="1" customWidth="1"/>
    <col min="46" max="46" width="3.26953125" style="1" customWidth="1"/>
    <col min="47" max="47" width="16.81640625" style="33" hidden="1" customWidth="1" outlineLevel="1"/>
    <col min="48" max="48" width="13.453125" style="1" bestFit="1" customWidth="1" collapsed="1"/>
    <col min="49" max="16384" width="9.1796875" style="1"/>
  </cols>
  <sheetData>
    <row r="1" spans="1:47" ht="45.75" customHeight="1" x14ac:dyDescent="0.35">
      <c r="A1" s="67" t="s">
        <v>1</v>
      </c>
      <c r="C1" s="70" t="s">
        <v>133</v>
      </c>
      <c r="E1" s="71" t="s">
        <v>134</v>
      </c>
      <c r="F1" s="72"/>
      <c r="G1" s="72"/>
      <c r="H1" s="72"/>
      <c r="I1" s="72"/>
      <c r="J1" s="72"/>
      <c r="K1" s="72"/>
      <c r="L1" s="72"/>
      <c r="M1" s="72"/>
      <c r="N1" s="72"/>
      <c r="O1" s="73"/>
      <c r="Q1" s="90" t="s">
        <v>119</v>
      </c>
      <c r="R1" s="91"/>
      <c r="S1" s="91"/>
      <c r="T1" s="91"/>
      <c r="U1" s="92"/>
      <c r="W1" s="87" t="s">
        <v>136</v>
      </c>
      <c r="X1" s="88"/>
      <c r="Y1" s="88"/>
      <c r="Z1" s="88"/>
      <c r="AA1" s="88"/>
      <c r="AB1" s="89"/>
      <c r="AD1" s="78" t="s">
        <v>157</v>
      </c>
      <c r="AF1" s="79" t="s">
        <v>137</v>
      </c>
      <c r="AG1" s="80"/>
      <c r="AH1" s="81"/>
      <c r="AJ1" s="78" t="s">
        <v>156</v>
      </c>
      <c r="AL1" s="82" t="s">
        <v>138</v>
      </c>
      <c r="AM1" s="83"/>
      <c r="AN1" s="83"/>
      <c r="AO1" s="83"/>
      <c r="AP1" s="83"/>
      <c r="AQ1" s="84"/>
      <c r="AS1" s="78" t="s">
        <v>158</v>
      </c>
      <c r="AU1" s="34" t="s">
        <v>117</v>
      </c>
    </row>
    <row r="2" spans="1:47" x14ac:dyDescent="0.35">
      <c r="A2" s="68"/>
      <c r="C2" s="70"/>
      <c r="E2" s="71" t="s">
        <v>108</v>
      </c>
      <c r="F2" s="72"/>
      <c r="G2" s="72"/>
      <c r="H2" s="72"/>
      <c r="I2" s="72"/>
      <c r="J2" s="72"/>
      <c r="K2" s="72"/>
      <c r="L2" s="72"/>
      <c r="M2" s="72"/>
      <c r="N2" s="72"/>
      <c r="O2" s="73"/>
      <c r="Q2" s="93" t="s">
        <v>108</v>
      </c>
      <c r="R2" s="93"/>
      <c r="S2" s="93"/>
      <c r="T2" s="93"/>
      <c r="U2" s="93"/>
      <c r="W2" s="94" t="s">
        <v>108</v>
      </c>
      <c r="X2" s="95"/>
      <c r="Y2" s="95"/>
      <c r="Z2" s="95"/>
      <c r="AA2" s="95"/>
      <c r="AB2" s="96"/>
      <c r="AD2" s="78"/>
      <c r="AF2" s="47" t="s">
        <v>108</v>
      </c>
      <c r="AG2" s="40" t="s">
        <v>109</v>
      </c>
      <c r="AH2" s="40" t="s">
        <v>109</v>
      </c>
      <c r="AJ2" s="78"/>
      <c r="AL2" s="50" t="s">
        <v>110</v>
      </c>
      <c r="AM2" s="49" t="s">
        <v>111</v>
      </c>
      <c r="AN2" s="54" t="s">
        <v>150</v>
      </c>
      <c r="AO2" s="54" t="s">
        <v>150</v>
      </c>
      <c r="AP2" s="49" t="s">
        <v>112</v>
      </c>
      <c r="AQ2" s="75" t="s">
        <v>167</v>
      </c>
      <c r="AS2" s="78"/>
      <c r="AU2" s="32" t="s">
        <v>113</v>
      </c>
    </row>
    <row r="3" spans="1:47" ht="44.25" customHeight="1" x14ac:dyDescent="0.35">
      <c r="A3" s="68"/>
      <c r="C3" s="70"/>
      <c r="E3" s="74" t="s">
        <v>139</v>
      </c>
      <c r="F3" s="74" t="s">
        <v>161</v>
      </c>
      <c r="G3" s="74" t="s">
        <v>169</v>
      </c>
      <c r="H3" s="74" t="s">
        <v>170</v>
      </c>
      <c r="I3" s="74" t="s">
        <v>171</v>
      </c>
      <c r="J3" s="66" t="s">
        <v>172</v>
      </c>
      <c r="K3" s="74" t="s">
        <v>135</v>
      </c>
      <c r="L3" s="64" t="s">
        <v>177</v>
      </c>
      <c r="M3" s="64" t="s">
        <v>177</v>
      </c>
      <c r="N3" s="64" t="s">
        <v>177</v>
      </c>
      <c r="O3" s="66" t="s">
        <v>126</v>
      </c>
      <c r="Q3" s="100" t="s">
        <v>81</v>
      </c>
      <c r="R3" s="65" t="s">
        <v>160</v>
      </c>
      <c r="S3" s="65" t="s">
        <v>152</v>
      </c>
      <c r="T3" s="65" t="s">
        <v>154</v>
      </c>
      <c r="U3" s="100" t="s">
        <v>124</v>
      </c>
      <c r="W3" s="85" t="s">
        <v>87</v>
      </c>
      <c r="X3" s="85" t="s">
        <v>127</v>
      </c>
      <c r="Y3" s="85" t="s">
        <v>128</v>
      </c>
      <c r="Z3" s="102" t="s">
        <v>155</v>
      </c>
      <c r="AA3" s="102" t="s">
        <v>120</v>
      </c>
      <c r="AB3" s="103" t="s">
        <v>107</v>
      </c>
      <c r="AD3" s="78"/>
      <c r="AF3" s="104" t="s">
        <v>129</v>
      </c>
      <c r="AG3" s="97" t="s">
        <v>85</v>
      </c>
      <c r="AH3" s="97" t="s">
        <v>162</v>
      </c>
      <c r="AJ3" s="78"/>
      <c r="AL3" s="98" t="s">
        <v>130</v>
      </c>
      <c r="AM3" s="98" t="s">
        <v>0</v>
      </c>
      <c r="AN3" s="98" t="s">
        <v>168</v>
      </c>
      <c r="AO3" s="98" t="s">
        <v>151</v>
      </c>
      <c r="AP3" s="100" t="s">
        <v>194</v>
      </c>
      <c r="AQ3" s="76"/>
      <c r="AS3" s="78"/>
      <c r="AU3" s="101" t="s">
        <v>114</v>
      </c>
    </row>
    <row r="4" spans="1:47" s="2" customFormat="1" ht="102" customHeight="1" x14ac:dyDescent="0.35">
      <c r="A4" s="68"/>
      <c r="C4" s="70"/>
      <c r="E4" s="74"/>
      <c r="F4" s="74"/>
      <c r="G4" s="74"/>
      <c r="H4" s="74"/>
      <c r="I4" s="74"/>
      <c r="J4" s="66"/>
      <c r="K4" s="74"/>
      <c r="L4" s="64" t="s">
        <v>178</v>
      </c>
      <c r="M4" s="64" t="s">
        <v>179</v>
      </c>
      <c r="N4" s="64" t="s">
        <v>180</v>
      </c>
      <c r="O4" s="66"/>
      <c r="Q4" s="100"/>
      <c r="R4" s="65"/>
      <c r="S4" s="65"/>
      <c r="T4" s="65"/>
      <c r="U4" s="100"/>
      <c r="W4" s="86"/>
      <c r="X4" s="86"/>
      <c r="Y4" s="86"/>
      <c r="Z4" s="102"/>
      <c r="AA4" s="102"/>
      <c r="AB4" s="103"/>
      <c r="AD4" s="78"/>
      <c r="AF4" s="104"/>
      <c r="AG4" s="97"/>
      <c r="AH4" s="97"/>
      <c r="AJ4" s="78"/>
      <c r="AL4" s="99"/>
      <c r="AM4" s="99"/>
      <c r="AN4" s="99"/>
      <c r="AO4" s="99"/>
      <c r="AP4" s="100"/>
      <c r="AQ4" s="77"/>
      <c r="AS4" s="78"/>
      <c r="AU4" s="101"/>
    </row>
    <row r="5" spans="1:47" ht="19.5" customHeight="1" x14ac:dyDescent="0.35">
      <c r="A5" s="69"/>
      <c r="B5" s="3"/>
      <c r="C5" s="5" t="s">
        <v>2</v>
      </c>
      <c r="D5" s="3"/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7" t="s">
        <v>115</v>
      </c>
      <c r="M5" s="37" t="s">
        <v>72</v>
      </c>
      <c r="N5" s="37" t="s">
        <v>173</v>
      </c>
      <c r="O5" s="37" t="s">
        <v>185</v>
      </c>
      <c r="P5" s="3"/>
      <c r="Q5" s="4" t="s">
        <v>69</v>
      </c>
      <c r="R5" s="5" t="s">
        <v>74</v>
      </c>
      <c r="S5" s="5" t="s">
        <v>90</v>
      </c>
      <c r="T5" s="5" t="s">
        <v>75</v>
      </c>
      <c r="U5" s="5" t="s">
        <v>186</v>
      </c>
      <c r="V5" s="3"/>
      <c r="W5" s="5" t="s">
        <v>76</v>
      </c>
      <c r="X5" s="5" t="s">
        <v>83</v>
      </c>
      <c r="Y5" s="5" t="s">
        <v>84</v>
      </c>
      <c r="Z5" s="5" t="s">
        <v>91</v>
      </c>
      <c r="AA5" s="4" t="s">
        <v>92</v>
      </c>
      <c r="AB5" s="38" t="s">
        <v>187</v>
      </c>
      <c r="AC5" s="3"/>
      <c r="AD5" s="5" t="s">
        <v>188</v>
      </c>
      <c r="AE5" s="3"/>
      <c r="AF5" s="5" t="s">
        <v>94</v>
      </c>
      <c r="AG5" s="5" t="s">
        <v>95</v>
      </c>
      <c r="AH5" s="5" t="s">
        <v>96</v>
      </c>
      <c r="AI5" s="3"/>
      <c r="AJ5" s="5" t="s">
        <v>189</v>
      </c>
      <c r="AK5" s="3"/>
      <c r="AL5" s="5" t="s">
        <v>97</v>
      </c>
      <c r="AM5" s="5" t="s">
        <v>103</v>
      </c>
      <c r="AN5" s="5" t="s">
        <v>190</v>
      </c>
      <c r="AO5" s="5" t="s">
        <v>183</v>
      </c>
      <c r="AP5" s="4" t="s">
        <v>191</v>
      </c>
      <c r="AQ5" s="36" t="s">
        <v>192</v>
      </c>
      <c r="AR5" s="3"/>
      <c r="AS5" s="4" t="s">
        <v>193</v>
      </c>
      <c r="AU5" s="4" t="s">
        <v>98</v>
      </c>
    </row>
    <row r="6" spans="1:47" x14ac:dyDescent="0.35">
      <c r="A6" s="7" t="s">
        <v>10</v>
      </c>
      <c r="B6" s="9"/>
      <c r="C6" s="11">
        <v>79110019.25</v>
      </c>
      <c r="D6" s="9"/>
      <c r="E6" s="12">
        <v>3148431.64</v>
      </c>
      <c r="F6" s="12">
        <v>0</v>
      </c>
      <c r="G6" s="12">
        <v>0</v>
      </c>
      <c r="H6" s="12">
        <v>0</v>
      </c>
      <c r="I6" s="12">
        <v>516327.76</v>
      </c>
      <c r="J6" s="12">
        <v>37160.075344000004</v>
      </c>
      <c r="K6" s="12">
        <v>1913099.51</v>
      </c>
      <c r="L6" s="12">
        <v>0</v>
      </c>
      <c r="M6" s="12">
        <v>0</v>
      </c>
      <c r="N6" s="12">
        <v>1064834.27</v>
      </c>
      <c r="O6" s="27">
        <f>SUM(E6:N6)</f>
        <v>6679853.2553439997</v>
      </c>
      <c r="P6" s="9"/>
      <c r="Q6" s="12">
        <v>0</v>
      </c>
      <c r="R6" s="12">
        <v>210769.15</v>
      </c>
      <c r="S6" s="12"/>
      <c r="T6" s="12"/>
      <c r="U6" s="27">
        <f>SUM(Q6:T6)</f>
        <v>210769.15</v>
      </c>
      <c r="V6" s="9"/>
      <c r="W6" s="12">
        <f>'WF Allocation'!AH5</f>
        <v>0</v>
      </c>
      <c r="X6" s="12">
        <f>'WF Allocation'!AJ5</f>
        <v>-3542.4484376538471</v>
      </c>
      <c r="Y6" s="12"/>
      <c r="Z6" s="12">
        <v>0</v>
      </c>
      <c r="AA6" s="12">
        <v>0</v>
      </c>
      <c r="AB6" s="27">
        <f>SUM(W6:AA6)</f>
        <v>-3542.4484376538471</v>
      </c>
      <c r="AC6" s="9"/>
      <c r="AD6" s="8">
        <f t="shared" ref="AD6:AD37" si="0">C6+O6+U6+AB6</f>
        <v>85997099.206906348</v>
      </c>
      <c r="AE6" s="9"/>
      <c r="AF6" s="11">
        <v>2104111</v>
      </c>
      <c r="AG6" s="11">
        <v>3102046</v>
      </c>
      <c r="AH6" s="11">
        <v>2412293.88</v>
      </c>
      <c r="AI6" s="9"/>
      <c r="AJ6" s="8">
        <f>AD6+SUM(AF6:AH6)</f>
        <v>93615550.086906344</v>
      </c>
      <c r="AK6" s="9"/>
      <c r="AL6" s="12">
        <v>424792</v>
      </c>
      <c r="AM6" s="12">
        <v>1009970.39</v>
      </c>
      <c r="AN6" s="12">
        <v>5946507.3099999996</v>
      </c>
      <c r="AO6" s="12">
        <v>83668.070000000007</v>
      </c>
      <c r="AP6" s="12">
        <v>3840167.27</v>
      </c>
      <c r="AQ6" s="27">
        <f>SUM(AL6:AP6)</f>
        <v>11305105.039999999</v>
      </c>
      <c r="AR6" s="9"/>
      <c r="AS6" s="10">
        <f>AJ6+AQ6</f>
        <v>104920655.12690634</v>
      </c>
      <c r="AU6" s="35">
        <v>208148.86</v>
      </c>
    </row>
    <row r="7" spans="1:47" x14ac:dyDescent="0.35">
      <c r="A7" s="7" t="s">
        <v>11</v>
      </c>
      <c r="B7" s="9"/>
      <c r="C7" s="11">
        <v>773016.54</v>
      </c>
      <c r="D7" s="9"/>
      <c r="E7" s="12">
        <v>30399.88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2042.04</v>
      </c>
      <c r="L7" s="12">
        <v>0</v>
      </c>
      <c r="M7" s="12">
        <v>0</v>
      </c>
      <c r="N7" s="12">
        <v>0</v>
      </c>
      <c r="O7" s="27">
        <f t="shared" ref="O7:O64" si="1">SUM(E7:N7)</f>
        <v>32441.920000000002</v>
      </c>
      <c r="P7" s="9"/>
      <c r="Q7" s="12">
        <v>0</v>
      </c>
      <c r="R7" s="12">
        <v>238.7</v>
      </c>
      <c r="S7" s="12"/>
      <c r="T7" s="12"/>
      <c r="U7" s="27">
        <f t="shared" ref="U7:U37" si="2">SUM(Q7:T7)</f>
        <v>238.7</v>
      </c>
      <c r="V7" s="9"/>
      <c r="W7" s="12">
        <f>'WF Allocation'!AH6</f>
        <v>56736.900000000023</v>
      </c>
      <c r="X7" s="12">
        <f>'WF Allocation'!AJ6</f>
        <v>0</v>
      </c>
      <c r="Y7" s="12"/>
      <c r="Z7" s="12">
        <v>0</v>
      </c>
      <c r="AA7" s="12">
        <v>0</v>
      </c>
      <c r="AB7" s="27">
        <f t="shared" ref="AB7:AB64" si="3">SUM(W7:AA7)</f>
        <v>56736.900000000023</v>
      </c>
      <c r="AC7" s="9"/>
      <c r="AD7" s="8">
        <f t="shared" si="0"/>
        <v>862434.06</v>
      </c>
      <c r="AE7" s="9"/>
      <c r="AF7" s="11">
        <v>21282</v>
      </c>
      <c r="AG7" s="11">
        <v>20340</v>
      </c>
      <c r="AH7" s="11">
        <v>200000</v>
      </c>
      <c r="AI7" s="9"/>
      <c r="AJ7" s="8">
        <f t="shared" ref="AJ7:AJ64" si="4">AD7+SUM(AF7:AH7)</f>
        <v>1104056.06</v>
      </c>
      <c r="AK7" s="9"/>
      <c r="AL7" s="12">
        <v>2034</v>
      </c>
      <c r="AM7" s="12">
        <v>34674.94</v>
      </c>
      <c r="AN7" s="12">
        <v>1411.55</v>
      </c>
      <c r="AO7" s="12">
        <v>0</v>
      </c>
      <c r="AP7" s="12">
        <v>19850.02</v>
      </c>
      <c r="AQ7" s="27">
        <f t="shared" ref="AQ7:AQ37" si="5">SUM(AL7:AP7)</f>
        <v>57970.510000000009</v>
      </c>
      <c r="AR7" s="9"/>
      <c r="AS7" s="10">
        <f t="shared" ref="AS7:AS64" si="6">AJ7+AQ7</f>
        <v>1162026.57</v>
      </c>
      <c r="AU7" s="35">
        <v>145.61000000000001</v>
      </c>
    </row>
    <row r="8" spans="1:47" x14ac:dyDescent="0.35">
      <c r="A8" s="7" t="s">
        <v>12</v>
      </c>
      <c r="B8" s="9"/>
      <c r="C8" s="11">
        <v>3481720.92</v>
      </c>
      <c r="D8" s="9"/>
      <c r="E8" s="12">
        <v>144854.24</v>
      </c>
      <c r="F8" s="12">
        <v>0</v>
      </c>
      <c r="G8" s="12">
        <v>74977.259999999995</v>
      </c>
      <c r="H8" s="12">
        <v>0</v>
      </c>
      <c r="I8" s="12">
        <v>0</v>
      </c>
      <c r="J8" s="12">
        <v>0</v>
      </c>
      <c r="K8" s="12">
        <v>13569.6</v>
      </c>
      <c r="L8" s="12">
        <v>0</v>
      </c>
      <c r="M8" s="12">
        <v>0</v>
      </c>
      <c r="N8" s="12">
        <v>0</v>
      </c>
      <c r="O8" s="27">
        <f t="shared" si="1"/>
        <v>233401.1</v>
      </c>
      <c r="P8" s="9"/>
      <c r="Q8" s="12">
        <v>5790</v>
      </c>
      <c r="R8" s="12">
        <v>5728.72</v>
      </c>
      <c r="S8" s="12"/>
      <c r="T8" s="12"/>
      <c r="U8" s="27">
        <f t="shared" si="2"/>
        <v>11518.720000000001</v>
      </c>
      <c r="V8" s="9"/>
      <c r="W8" s="12">
        <f>'WF Allocation'!AH7</f>
        <v>0</v>
      </c>
      <c r="X8" s="12">
        <f>'WF Allocation'!AJ7</f>
        <v>-159.33131306332834</v>
      </c>
      <c r="Y8" s="12"/>
      <c r="Z8" s="12">
        <v>0</v>
      </c>
      <c r="AA8" s="12">
        <v>0</v>
      </c>
      <c r="AB8" s="27">
        <f t="shared" si="3"/>
        <v>-159.33131306332834</v>
      </c>
      <c r="AC8" s="9"/>
      <c r="AD8" s="8">
        <f t="shared" si="0"/>
        <v>3726481.4086869368</v>
      </c>
      <c r="AE8" s="9"/>
      <c r="AF8" s="11">
        <v>62182</v>
      </c>
      <c r="AG8" s="11">
        <v>51756</v>
      </c>
      <c r="AH8" s="11">
        <v>200000</v>
      </c>
      <c r="AI8" s="9"/>
      <c r="AJ8" s="8">
        <f t="shared" si="4"/>
        <v>4040419.4086869368</v>
      </c>
      <c r="AK8" s="9"/>
      <c r="AL8" s="12">
        <v>11006</v>
      </c>
      <c r="AM8" s="12">
        <v>56263.12</v>
      </c>
      <c r="AN8" s="12">
        <v>54710.6</v>
      </c>
      <c r="AO8" s="12">
        <v>0</v>
      </c>
      <c r="AP8" s="12">
        <v>144314.04999999999</v>
      </c>
      <c r="AQ8" s="27">
        <f t="shared" si="5"/>
        <v>266293.77</v>
      </c>
      <c r="AR8" s="9"/>
      <c r="AS8" s="10">
        <f t="shared" si="6"/>
        <v>4306713.1786869373</v>
      </c>
      <c r="AU8" s="35">
        <v>4855.58</v>
      </c>
    </row>
    <row r="9" spans="1:47" x14ac:dyDescent="0.35">
      <c r="A9" s="7" t="s">
        <v>13</v>
      </c>
      <c r="B9" s="9"/>
      <c r="C9" s="11">
        <v>12423324.199999999</v>
      </c>
      <c r="D9" s="9"/>
      <c r="E9" s="12">
        <v>482086.05</v>
      </c>
      <c r="F9" s="12">
        <v>0</v>
      </c>
      <c r="G9" s="12">
        <v>0</v>
      </c>
      <c r="H9" s="12">
        <v>2201.4299999999998</v>
      </c>
      <c r="I9" s="12">
        <v>86081.37</v>
      </c>
      <c r="J9" s="12">
        <v>5462.4161759999997</v>
      </c>
      <c r="K9" s="12">
        <v>266857.87</v>
      </c>
      <c r="L9" s="12">
        <v>0</v>
      </c>
      <c r="M9" s="12">
        <v>53488.76</v>
      </c>
      <c r="N9" s="12">
        <v>177527.52</v>
      </c>
      <c r="O9" s="27">
        <f t="shared" si="1"/>
        <v>1073705.4161759999</v>
      </c>
      <c r="P9" s="9"/>
      <c r="Q9" s="12">
        <v>15210</v>
      </c>
      <c r="R9" s="12">
        <v>132476.64000000001</v>
      </c>
      <c r="S9" s="12"/>
      <c r="T9" s="12"/>
      <c r="U9" s="27">
        <f t="shared" si="2"/>
        <v>147686.64000000001</v>
      </c>
      <c r="V9" s="9"/>
      <c r="W9" s="12">
        <f>'WF Allocation'!AH8</f>
        <v>0</v>
      </c>
      <c r="X9" s="12">
        <f>'WF Allocation'!AJ8</f>
        <v>-537.22226723039512</v>
      </c>
      <c r="Y9" s="12"/>
      <c r="Z9" s="12">
        <v>0</v>
      </c>
      <c r="AA9" s="12">
        <v>0</v>
      </c>
      <c r="AB9" s="27">
        <f t="shared" si="3"/>
        <v>-537.22226723039512</v>
      </c>
      <c r="AC9" s="9"/>
      <c r="AD9" s="8">
        <f t="shared" si="0"/>
        <v>13644179.033908769</v>
      </c>
      <c r="AE9" s="9"/>
      <c r="AF9" s="11">
        <v>273524</v>
      </c>
      <c r="AG9" s="11">
        <v>124077</v>
      </c>
      <c r="AH9" s="11">
        <v>569525.12</v>
      </c>
      <c r="AI9" s="9"/>
      <c r="AJ9" s="8">
        <f t="shared" si="4"/>
        <v>14611305.153908769</v>
      </c>
      <c r="AK9" s="9"/>
      <c r="AL9" s="12">
        <v>59332</v>
      </c>
      <c r="AM9" s="12">
        <v>163673.91</v>
      </c>
      <c r="AN9" s="12">
        <v>238200.91</v>
      </c>
      <c r="AO9" s="12">
        <v>0</v>
      </c>
      <c r="AP9" s="12">
        <v>926320.62</v>
      </c>
      <c r="AQ9" s="27">
        <f t="shared" si="5"/>
        <v>1387527.44</v>
      </c>
      <c r="AR9" s="9"/>
      <c r="AS9" s="10">
        <f t="shared" si="6"/>
        <v>15998832.593908768</v>
      </c>
      <c r="AU9" s="35">
        <v>28641.61</v>
      </c>
    </row>
    <row r="10" spans="1:47" x14ac:dyDescent="0.35">
      <c r="A10" s="7" t="s">
        <v>14</v>
      </c>
      <c r="B10" s="9"/>
      <c r="C10" s="11">
        <v>2822127.31</v>
      </c>
      <c r="D10" s="9"/>
      <c r="E10" s="12">
        <v>118308.91</v>
      </c>
      <c r="F10" s="12">
        <v>0</v>
      </c>
      <c r="G10" s="12">
        <v>92614.45</v>
      </c>
      <c r="H10" s="12">
        <v>0</v>
      </c>
      <c r="I10" s="12">
        <v>0</v>
      </c>
      <c r="J10" s="12">
        <v>0</v>
      </c>
      <c r="K10" s="12">
        <v>29918.92</v>
      </c>
      <c r="L10" s="12">
        <v>0</v>
      </c>
      <c r="M10" s="12">
        <v>0</v>
      </c>
      <c r="N10" s="12">
        <v>0</v>
      </c>
      <c r="O10" s="27">
        <f t="shared" si="1"/>
        <v>240842.27999999997</v>
      </c>
      <c r="P10" s="9"/>
      <c r="Q10" s="12">
        <v>791.24</v>
      </c>
      <c r="R10" s="12">
        <v>8354.3799999999992</v>
      </c>
      <c r="S10" s="12"/>
      <c r="T10" s="12"/>
      <c r="U10" s="27">
        <f t="shared" si="2"/>
        <v>9145.619999999999</v>
      </c>
      <c r="V10" s="9"/>
      <c r="W10" s="12">
        <f>'WF Allocation'!AH9</f>
        <v>0</v>
      </c>
      <c r="X10" s="12">
        <f>'WF Allocation'!AJ9</f>
        <v>-131.70645248904395</v>
      </c>
      <c r="Y10" s="12"/>
      <c r="Z10" s="12">
        <v>0</v>
      </c>
      <c r="AA10" s="12">
        <v>0</v>
      </c>
      <c r="AB10" s="27">
        <f t="shared" si="3"/>
        <v>-131.70645248904395</v>
      </c>
      <c r="AC10" s="9"/>
      <c r="AD10" s="8">
        <f t="shared" si="0"/>
        <v>3071983.5035475111</v>
      </c>
      <c r="AE10" s="9"/>
      <c r="AF10" s="11">
        <v>58645</v>
      </c>
      <c r="AG10" s="11">
        <v>50506</v>
      </c>
      <c r="AH10" s="11">
        <v>200000</v>
      </c>
      <c r="AI10" s="9"/>
      <c r="AJ10" s="8">
        <f t="shared" si="4"/>
        <v>3381134.5035475111</v>
      </c>
      <c r="AK10" s="9"/>
      <c r="AL10" s="12">
        <v>18652</v>
      </c>
      <c r="AM10" s="12">
        <v>60407.39</v>
      </c>
      <c r="AN10" s="12">
        <v>60766.06</v>
      </c>
      <c r="AO10" s="12">
        <v>0</v>
      </c>
      <c r="AP10" s="12">
        <v>161288.13</v>
      </c>
      <c r="AQ10" s="27">
        <f t="shared" si="5"/>
        <v>301113.58</v>
      </c>
      <c r="AR10" s="9"/>
      <c r="AS10" s="10">
        <f t="shared" si="6"/>
        <v>3682248.0835475111</v>
      </c>
      <c r="AU10" s="35">
        <v>5714.05</v>
      </c>
    </row>
    <row r="11" spans="1:47" x14ac:dyDescent="0.35">
      <c r="A11" s="7" t="s">
        <v>15</v>
      </c>
      <c r="B11" s="9"/>
      <c r="C11" s="11">
        <v>2112697.44</v>
      </c>
      <c r="D11" s="9"/>
      <c r="E11" s="12">
        <v>90116.56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5239.9799999999996</v>
      </c>
      <c r="L11" s="12">
        <v>0</v>
      </c>
      <c r="M11" s="12">
        <v>0</v>
      </c>
      <c r="N11" s="12">
        <v>0</v>
      </c>
      <c r="O11" s="27">
        <f t="shared" si="1"/>
        <v>95356.54</v>
      </c>
      <c r="P11" s="9"/>
      <c r="Q11" s="12">
        <v>0</v>
      </c>
      <c r="R11" s="12">
        <v>6683.51</v>
      </c>
      <c r="S11" s="12"/>
      <c r="T11" s="12"/>
      <c r="U11" s="27">
        <f t="shared" si="2"/>
        <v>6683.51</v>
      </c>
      <c r="V11" s="9"/>
      <c r="W11" s="12">
        <f>'WF Allocation'!AH10</f>
        <v>0</v>
      </c>
      <c r="X11" s="12">
        <f>'WF Allocation'!AJ10</f>
        <v>-94.939315840502374</v>
      </c>
      <c r="Y11" s="12"/>
      <c r="Z11" s="12">
        <v>0</v>
      </c>
      <c r="AA11" s="12">
        <v>0</v>
      </c>
      <c r="AB11" s="27">
        <f t="shared" si="3"/>
        <v>-94.939315840502374</v>
      </c>
      <c r="AC11" s="9"/>
      <c r="AD11" s="8">
        <f t="shared" si="0"/>
        <v>2214642.5506841592</v>
      </c>
      <c r="AE11" s="9"/>
      <c r="AF11" s="11">
        <v>48701</v>
      </c>
      <c r="AG11" s="11">
        <v>24773</v>
      </c>
      <c r="AH11" s="11">
        <v>200000</v>
      </c>
      <c r="AI11" s="9"/>
      <c r="AJ11" s="8">
        <f t="shared" si="4"/>
        <v>2488116.5506841592</v>
      </c>
      <c r="AK11" s="9"/>
      <c r="AL11" s="12">
        <v>13708</v>
      </c>
      <c r="AM11" s="12">
        <v>46904.78</v>
      </c>
      <c r="AN11" s="12">
        <v>134128.47</v>
      </c>
      <c r="AO11" s="12">
        <v>0</v>
      </c>
      <c r="AP11" s="12">
        <v>99064.09</v>
      </c>
      <c r="AQ11" s="27">
        <f t="shared" si="5"/>
        <v>293805.33999999997</v>
      </c>
      <c r="AR11" s="9"/>
      <c r="AS11" s="10">
        <f t="shared" si="6"/>
        <v>2781921.890684159</v>
      </c>
      <c r="AU11" s="35">
        <v>2788.59</v>
      </c>
    </row>
    <row r="12" spans="1:47" x14ac:dyDescent="0.35">
      <c r="A12" s="7" t="s">
        <v>16</v>
      </c>
      <c r="B12" s="9"/>
      <c r="C12" s="11">
        <v>42131333.32</v>
      </c>
      <c r="D12" s="9"/>
      <c r="E12" s="12">
        <v>1920928.19</v>
      </c>
      <c r="F12" s="12">
        <v>1321186.92</v>
      </c>
      <c r="G12" s="12">
        <v>0</v>
      </c>
      <c r="H12" s="12">
        <v>438044.07</v>
      </c>
      <c r="I12" s="12">
        <v>332052.71000000002</v>
      </c>
      <c r="J12" s="12">
        <v>0</v>
      </c>
      <c r="K12" s="12">
        <v>462979.72</v>
      </c>
      <c r="L12" s="12">
        <v>0</v>
      </c>
      <c r="M12" s="12">
        <v>887546.92</v>
      </c>
      <c r="N12" s="12">
        <v>684799.71</v>
      </c>
      <c r="O12" s="27">
        <f t="shared" si="1"/>
        <v>6047538.2399999993</v>
      </c>
      <c r="P12" s="9"/>
      <c r="Q12" s="12">
        <v>0</v>
      </c>
      <c r="R12" s="12">
        <v>64209.4</v>
      </c>
      <c r="S12" s="12"/>
      <c r="T12" s="12"/>
      <c r="U12" s="27">
        <f t="shared" si="2"/>
        <v>64209.4</v>
      </c>
      <c r="V12" s="9"/>
      <c r="W12" s="12">
        <f>'WF Allocation'!AH11</f>
        <v>0</v>
      </c>
      <c r="X12" s="12">
        <f>'WF Allocation'!AJ11</f>
        <v>-2079.6759526096612</v>
      </c>
      <c r="Y12" s="12"/>
      <c r="Z12" s="12">
        <v>0</v>
      </c>
      <c r="AA12" s="12">
        <v>0</v>
      </c>
      <c r="AB12" s="27">
        <f t="shared" si="3"/>
        <v>-2079.6759526096612</v>
      </c>
      <c r="AC12" s="9"/>
      <c r="AD12" s="8">
        <f t="shared" si="0"/>
        <v>48241001.284047388</v>
      </c>
      <c r="AE12" s="9"/>
      <c r="AF12" s="11">
        <v>1132213</v>
      </c>
      <c r="AG12" s="11">
        <v>1396191</v>
      </c>
      <c r="AH12" s="11">
        <v>1638229.93</v>
      </c>
      <c r="AI12" s="9"/>
      <c r="AJ12" s="8">
        <f t="shared" si="4"/>
        <v>52407635.214047387</v>
      </c>
      <c r="AK12" s="9"/>
      <c r="AL12" s="12">
        <v>218186</v>
      </c>
      <c r="AM12" s="12">
        <v>709092.36</v>
      </c>
      <c r="AN12" s="12">
        <v>3434958.56</v>
      </c>
      <c r="AO12" s="12">
        <v>13580.89</v>
      </c>
      <c r="AP12" s="12">
        <v>2748197.39</v>
      </c>
      <c r="AQ12" s="27">
        <f t="shared" si="5"/>
        <v>7124015.1999999993</v>
      </c>
      <c r="AR12" s="9"/>
      <c r="AS12" s="10">
        <f t="shared" si="6"/>
        <v>59531650.41404739</v>
      </c>
      <c r="AU12" s="35">
        <v>144155.98000000001</v>
      </c>
    </row>
    <row r="13" spans="1:47" x14ac:dyDescent="0.35">
      <c r="A13" s="7" t="s">
        <v>17</v>
      </c>
      <c r="B13" s="9"/>
      <c r="C13" s="11">
        <v>3151593.87</v>
      </c>
      <c r="D13" s="9"/>
      <c r="E13" s="12">
        <v>132545.67000000001</v>
      </c>
      <c r="F13" s="12">
        <v>0</v>
      </c>
      <c r="G13" s="12">
        <v>127725.84</v>
      </c>
      <c r="H13" s="12">
        <v>0</v>
      </c>
      <c r="I13" s="12">
        <v>0</v>
      </c>
      <c r="J13" s="12">
        <v>0</v>
      </c>
      <c r="K13" s="12">
        <v>44475.51</v>
      </c>
      <c r="L13" s="12">
        <v>0</v>
      </c>
      <c r="M13" s="12">
        <v>0</v>
      </c>
      <c r="N13" s="12">
        <v>0</v>
      </c>
      <c r="O13" s="27">
        <f t="shared" si="1"/>
        <v>304747.02</v>
      </c>
      <c r="P13" s="9"/>
      <c r="Q13" s="12">
        <v>0</v>
      </c>
      <c r="R13" s="12">
        <v>11457.44</v>
      </c>
      <c r="S13" s="12"/>
      <c r="T13" s="12"/>
      <c r="U13" s="27">
        <f t="shared" si="2"/>
        <v>11457.44</v>
      </c>
      <c r="V13" s="9"/>
      <c r="W13" s="12">
        <f>'WF Allocation'!AH12</f>
        <v>0</v>
      </c>
      <c r="X13" s="12">
        <f>'WF Allocation'!AJ12</f>
        <v>-149.09371461441063</v>
      </c>
      <c r="Y13" s="12"/>
      <c r="Z13" s="12">
        <v>0</v>
      </c>
      <c r="AA13" s="12">
        <v>0</v>
      </c>
      <c r="AB13" s="27">
        <f t="shared" si="3"/>
        <v>-149.09371461441063</v>
      </c>
      <c r="AC13" s="9"/>
      <c r="AD13" s="8">
        <f t="shared" si="0"/>
        <v>3467649.2362853857</v>
      </c>
      <c r="AE13" s="9"/>
      <c r="AF13" s="11">
        <v>69702</v>
      </c>
      <c r="AG13" s="11">
        <v>94130</v>
      </c>
      <c r="AH13" s="11">
        <v>200000</v>
      </c>
      <c r="AI13" s="9"/>
      <c r="AJ13" s="8">
        <f t="shared" si="4"/>
        <v>3831481.2362853857</v>
      </c>
      <c r="AK13" s="9"/>
      <c r="AL13" s="12">
        <v>11208</v>
      </c>
      <c r="AM13" s="12">
        <v>49989.22</v>
      </c>
      <c r="AN13" s="12">
        <v>61429.38</v>
      </c>
      <c r="AO13" s="12">
        <v>0</v>
      </c>
      <c r="AP13" s="12">
        <v>214730.47</v>
      </c>
      <c r="AQ13" s="27">
        <f t="shared" si="5"/>
        <v>337357.07</v>
      </c>
      <c r="AR13" s="9"/>
      <c r="AS13" s="10">
        <f t="shared" si="6"/>
        <v>4168838.3062853855</v>
      </c>
      <c r="AU13" s="35">
        <v>3431.37</v>
      </c>
    </row>
    <row r="14" spans="1:47" x14ac:dyDescent="0.35">
      <c r="A14" s="7" t="s">
        <v>18</v>
      </c>
      <c r="B14" s="9"/>
      <c r="C14" s="11">
        <v>7963575.79</v>
      </c>
      <c r="D14" s="9"/>
      <c r="E14" s="12">
        <v>338998.27</v>
      </c>
      <c r="F14" s="12">
        <v>0</v>
      </c>
      <c r="G14" s="12">
        <v>0</v>
      </c>
      <c r="H14" s="12">
        <v>0</v>
      </c>
      <c r="I14" s="12">
        <v>60274.05</v>
      </c>
      <c r="J14" s="12">
        <v>0</v>
      </c>
      <c r="K14" s="12">
        <v>147976.88</v>
      </c>
      <c r="L14" s="12">
        <v>0</v>
      </c>
      <c r="M14" s="12">
        <v>8986.91</v>
      </c>
      <c r="N14" s="12">
        <v>124304.53</v>
      </c>
      <c r="O14" s="27">
        <f t="shared" si="1"/>
        <v>680540.64</v>
      </c>
      <c r="P14" s="9"/>
      <c r="Q14" s="12">
        <v>24418</v>
      </c>
      <c r="R14" s="12">
        <v>45829.760000000002</v>
      </c>
      <c r="S14" s="12"/>
      <c r="T14" s="12"/>
      <c r="U14" s="27">
        <f t="shared" si="2"/>
        <v>70247.760000000009</v>
      </c>
      <c r="V14" s="9"/>
      <c r="W14" s="12">
        <f>'WF Allocation'!AH13</f>
        <v>0</v>
      </c>
      <c r="X14" s="12">
        <f>'WF Allocation'!AJ13</f>
        <v>-376.73853158250785</v>
      </c>
      <c r="Y14" s="12"/>
      <c r="Z14" s="12">
        <v>0</v>
      </c>
      <c r="AA14" s="12">
        <v>0</v>
      </c>
      <c r="AB14" s="27">
        <f t="shared" si="3"/>
        <v>-376.73853158250785</v>
      </c>
      <c r="AC14" s="9"/>
      <c r="AD14" s="8">
        <f t="shared" si="0"/>
        <v>8713987.4514684174</v>
      </c>
      <c r="AE14" s="9"/>
      <c r="AF14" s="11">
        <v>186535</v>
      </c>
      <c r="AG14" s="11">
        <v>213120</v>
      </c>
      <c r="AH14" s="11">
        <v>234913.27</v>
      </c>
      <c r="AI14" s="9"/>
      <c r="AJ14" s="8">
        <f t="shared" si="4"/>
        <v>9348555.721468417</v>
      </c>
      <c r="AK14" s="9"/>
      <c r="AL14" s="12">
        <v>54374</v>
      </c>
      <c r="AM14" s="12">
        <v>145931.18</v>
      </c>
      <c r="AN14" s="12">
        <v>264140.15999999997</v>
      </c>
      <c r="AO14" s="12">
        <v>0</v>
      </c>
      <c r="AP14" s="12">
        <v>553278.23</v>
      </c>
      <c r="AQ14" s="27">
        <f t="shared" si="5"/>
        <v>1017723.57</v>
      </c>
      <c r="AR14" s="9"/>
      <c r="AS14" s="10">
        <f t="shared" si="6"/>
        <v>10366279.291468417</v>
      </c>
      <c r="AU14" s="35">
        <v>23411.57</v>
      </c>
    </row>
    <row r="15" spans="1:47" x14ac:dyDescent="0.35">
      <c r="A15" s="7" t="s">
        <v>19</v>
      </c>
      <c r="B15" s="9"/>
      <c r="C15" s="11">
        <v>50603651.729999997</v>
      </c>
      <c r="D15" s="9"/>
      <c r="E15" s="12">
        <v>2224877.54</v>
      </c>
      <c r="F15" s="12">
        <v>3417844.14</v>
      </c>
      <c r="G15" s="12">
        <v>0</v>
      </c>
      <c r="H15" s="12">
        <v>540679.69999999995</v>
      </c>
      <c r="I15" s="12">
        <v>409854.1</v>
      </c>
      <c r="J15" s="12">
        <v>0</v>
      </c>
      <c r="K15" s="12">
        <v>-108710.13</v>
      </c>
      <c r="L15" s="12">
        <v>0</v>
      </c>
      <c r="M15" s="12">
        <v>1095503.02</v>
      </c>
      <c r="N15" s="12">
        <v>845251.27</v>
      </c>
      <c r="O15" s="27">
        <f t="shared" si="1"/>
        <v>8425299.6399999987</v>
      </c>
      <c r="P15" s="9"/>
      <c r="Q15" s="12">
        <v>75930</v>
      </c>
      <c r="R15" s="12">
        <v>152288.47</v>
      </c>
      <c r="S15" s="12"/>
      <c r="T15" s="12"/>
      <c r="U15" s="27">
        <f t="shared" si="2"/>
        <v>228218.47</v>
      </c>
      <c r="V15" s="9"/>
      <c r="W15" s="12">
        <f>'WF Allocation'!AH14</f>
        <v>0</v>
      </c>
      <c r="X15" s="12">
        <f>'WF Allocation'!AJ14</f>
        <v>-2566.953069535718</v>
      </c>
      <c r="Y15" s="12"/>
      <c r="Z15" s="12">
        <v>0</v>
      </c>
      <c r="AA15" s="12">
        <v>0</v>
      </c>
      <c r="AB15" s="27">
        <f t="shared" si="3"/>
        <v>-2566.953069535718</v>
      </c>
      <c r="AC15" s="9"/>
      <c r="AD15" s="8">
        <f t="shared" si="0"/>
        <v>59254602.886930458</v>
      </c>
      <c r="AE15" s="9"/>
      <c r="AF15" s="11">
        <v>1211523</v>
      </c>
      <c r="AG15" s="11">
        <v>3340363</v>
      </c>
      <c r="AH15" s="11">
        <v>1723612.92</v>
      </c>
      <c r="AI15" s="9"/>
      <c r="AJ15" s="8">
        <f t="shared" si="4"/>
        <v>65530101.80693046</v>
      </c>
      <c r="AK15" s="9"/>
      <c r="AL15" s="12">
        <v>181080</v>
      </c>
      <c r="AM15" s="12">
        <v>629073.06000000006</v>
      </c>
      <c r="AN15" s="12">
        <v>2451350.37</v>
      </c>
      <c r="AO15" s="12">
        <v>8516.7099999999991</v>
      </c>
      <c r="AP15" s="12">
        <v>4462883.93</v>
      </c>
      <c r="AQ15" s="27">
        <f t="shared" si="5"/>
        <v>7732904.0700000003</v>
      </c>
      <c r="AR15" s="9"/>
      <c r="AS15" s="10">
        <f t="shared" si="6"/>
        <v>73263005.87693046</v>
      </c>
      <c r="AU15" s="35">
        <v>125997.46</v>
      </c>
    </row>
    <row r="16" spans="1:47" x14ac:dyDescent="0.35">
      <c r="A16" s="7" t="s">
        <v>20</v>
      </c>
      <c r="B16" s="9"/>
      <c r="C16" s="11">
        <v>2448332.2000000002</v>
      </c>
      <c r="D16" s="9"/>
      <c r="E16" s="12">
        <v>106224.39</v>
      </c>
      <c r="F16" s="12">
        <v>0</v>
      </c>
      <c r="G16" s="12">
        <v>157455.04000000001</v>
      </c>
      <c r="H16" s="12">
        <v>0</v>
      </c>
      <c r="I16" s="12">
        <v>0</v>
      </c>
      <c r="J16" s="12">
        <v>114.34774400000001</v>
      </c>
      <c r="K16" s="12">
        <v>-988.59</v>
      </c>
      <c r="L16" s="12">
        <v>0</v>
      </c>
      <c r="M16" s="12">
        <v>0</v>
      </c>
      <c r="N16" s="12">
        <v>0</v>
      </c>
      <c r="O16" s="27">
        <f t="shared" si="1"/>
        <v>262805.187744</v>
      </c>
      <c r="P16" s="9"/>
      <c r="Q16" s="12">
        <v>1230</v>
      </c>
      <c r="R16" s="12">
        <v>11218.74</v>
      </c>
      <c r="S16" s="12"/>
      <c r="T16" s="12"/>
      <c r="U16" s="27">
        <f t="shared" si="2"/>
        <v>12448.74</v>
      </c>
      <c r="V16" s="9"/>
      <c r="W16" s="12">
        <f>'WF Allocation'!AH15</f>
        <v>0</v>
      </c>
      <c r="X16" s="12">
        <f>'WF Allocation'!AJ15</f>
        <v>-116.70425444066692</v>
      </c>
      <c r="Y16" s="12"/>
      <c r="Z16" s="12">
        <v>0</v>
      </c>
      <c r="AA16" s="12">
        <v>0</v>
      </c>
      <c r="AB16" s="27">
        <f t="shared" si="3"/>
        <v>-116.70425444066692</v>
      </c>
      <c r="AC16" s="9"/>
      <c r="AD16" s="8">
        <f t="shared" si="0"/>
        <v>2723469.4234895599</v>
      </c>
      <c r="AE16" s="9"/>
      <c r="AF16" s="11">
        <v>52813</v>
      </c>
      <c r="AG16" s="11">
        <v>54665</v>
      </c>
      <c r="AH16" s="11">
        <v>200000</v>
      </c>
      <c r="AI16" s="9"/>
      <c r="AJ16" s="8">
        <f t="shared" si="4"/>
        <v>3030947.4234895599</v>
      </c>
      <c r="AK16" s="9"/>
      <c r="AL16" s="12">
        <v>19264</v>
      </c>
      <c r="AM16" s="12">
        <v>51044.76</v>
      </c>
      <c r="AN16" s="12">
        <v>127371.02</v>
      </c>
      <c r="AO16" s="12">
        <v>0</v>
      </c>
      <c r="AP16" s="12">
        <v>146443.74</v>
      </c>
      <c r="AQ16" s="27">
        <f t="shared" si="5"/>
        <v>344123.52</v>
      </c>
      <c r="AR16" s="9"/>
      <c r="AS16" s="10">
        <f t="shared" si="6"/>
        <v>3375070.9434895599</v>
      </c>
      <c r="AU16" s="35">
        <v>3634.66</v>
      </c>
    </row>
    <row r="17" spans="1:47" x14ac:dyDescent="0.35">
      <c r="A17" s="7" t="s">
        <v>21</v>
      </c>
      <c r="B17" s="9"/>
      <c r="C17" s="11">
        <v>7120729.6100000003</v>
      </c>
      <c r="D17" s="9"/>
      <c r="E17" s="12">
        <v>300947.13</v>
      </c>
      <c r="F17" s="12">
        <v>0</v>
      </c>
      <c r="G17" s="12">
        <v>0</v>
      </c>
      <c r="H17" s="12">
        <v>0</v>
      </c>
      <c r="I17" s="12">
        <v>52910.57</v>
      </c>
      <c r="J17" s="12">
        <v>1962.1175840000001</v>
      </c>
      <c r="K17" s="12">
        <v>168761.82</v>
      </c>
      <c r="L17" s="12">
        <v>0</v>
      </c>
      <c r="M17" s="12">
        <v>0</v>
      </c>
      <c r="N17" s="12">
        <v>109118.64</v>
      </c>
      <c r="O17" s="27">
        <f t="shared" si="1"/>
        <v>633700.27758400002</v>
      </c>
      <c r="P17" s="9"/>
      <c r="Q17" s="12">
        <v>12250</v>
      </c>
      <c r="R17" s="12">
        <v>35804.5</v>
      </c>
      <c r="S17" s="12"/>
      <c r="T17" s="12"/>
      <c r="U17" s="27">
        <f t="shared" si="2"/>
        <v>48054.5</v>
      </c>
      <c r="V17" s="9"/>
      <c r="W17" s="12">
        <f>'WF Allocation'!AH16</f>
        <v>0</v>
      </c>
      <c r="X17" s="12">
        <f>'WF Allocation'!AJ16</f>
        <v>-336.71308588124799</v>
      </c>
      <c r="Y17" s="12"/>
      <c r="Z17" s="12">
        <v>0</v>
      </c>
      <c r="AA17" s="12">
        <v>0</v>
      </c>
      <c r="AB17" s="27">
        <f t="shared" si="3"/>
        <v>-336.71308588124799</v>
      </c>
      <c r="AC17" s="9"/>
      <c r="AD17" s="8">
        <f t="shared" si="0"/>
        <v>7802147.6744981194</v>
      </c>
      <c r="AE17" s="9"/>
      <c r="AF17" s="11">
        <v>172432</v>
      </c>
      <c r="AG17" s="11">
        <v>73084</v>
      </c>
      <c r="AH17" s="11">
        <v>299976.19</v>
      </c>
      <c r="AI17" s="9"/>
      <c r="AJ17" s="8">
        <f t="shared" si="4"/>
        <v>8347639.8644981198</v>
      </c>
      <c r="AK17" s="9"/>
      <c r="AL17" s="12">
        <v>48160</v>
      </c>
      <c r="AM17" s="12">
        <v>112977.42</v>
      </c>
      <c r="AN17" s="12">
        <v>221071.39</v>
      </c>
      <c r="AO17" s="12">
        <v>-91</v>
      </c>
      <c r="AP17" s="12">
        <v>778671.03</v>
      </c>
      <c r="AQ17" s="27">
        <f t="shared" si="5"/>
        <v>1160788.8400000001</v>
      </c>
      <c r="AR17" s="9"/>
      <c r="AS17" s="10">
        <f t="shared" si="6"/>
        <v>9508428.7044981197</v>
      </c>
      <c r="AU17" s="35">
        <v>17325.47</v>
      </c>
    </row>
    <row r="18" spans="1:47" x14ac:dyDescent="0.35">
      <c r="A18" s="7" t="s">
        <v>22</v>
      </c>
      <c r="B18" s="9"/>
      <c r="C18" s="11">
        <v>9510809.9000000004</v>
      </c>
      <c r="D18" s="9"/>
      <c r="E18" s="12">
        <v>398723.05</v>
      </c>
      <c r="F18" s="12">
        <v>0</v>
      </c>
      <c r="G18" s="12">
        <v>0</v>
      </c>
      <c r="H18" s="12">
        <v>0</v>
      </c>
      <c r="I18" s="12">
        <v>0</v>
      </c>
      <c r="J18" s="12">
        <v>4916.7416480000002</v>
      </c>
      <c r="K18" s="12">
        <v>104623.88</v>
      </c>
      <c r="L18" s="12">
        <v>0</v>
      </c>
      <c r="M18" s="12">
        <v>0</v>
      </c>
      <c r="N18" s="12">
        <v>0</v>
      </c>
      <c r="O18" s="27">
        <f t="shared" si="1"/>
        <v>508263.67164800002</v>
      </c>
      <c r="P18" s="9"/>
      <c r="Q18" s="12">
        <v>25465</v>
      </c>
      <c r="R18" s="12">
        <v>19095.73</v>
      </c>
      <c r="S18" s="12"/>
      <c r="T18" s="12"/>
      <c r="U18" s="27">
        <f t="shared" si="2"/>
        <v>44560.729999999996</v>
      </c>
      <c r="V18" s="9"/>
      <c r="W18" s="12">
        <f>'WF Allocation'!AH17</f>
        <v>0</v>
      </c>
      <c r="X18" s="12">
        <f>'WF Allocation'!AJ17</f>
        <v>-405.71514496843849</v>
      </c>
      <c r="Y18" s="12"/>
      <c r="Z18" s="12">
        <v>0</v>
      </c>
      <c r="AA18" s="12">
        <v>0</v>
      </c>
      <c r="AB18" s="27">
        <f t="shared" si="3"/>
        <v>-405.71514496843849</v>
      </c>
      <c r="AC18" s="9"/>
      <c r="AD18" s="8">
        <f t="shared" si="0"/>
        <v>10063228.586503033</v>
      </c>
      <c r="AE18" s="9"/>
      <c r="AF18" s="11">
        <v>237510</v>
      </c>
      <c r="AG18" s="11">
        <v>125539</v>
      </c>
      <c r="AH18" s="11">
        <v>322902.3</v>
      </c>
      <c r="AI18" s="9"/>
      <c r="AJ18" s="8">
        <f t="shared" si="4"/>
        <v>10749179.886503033</v>
      </c>
      <c r="AK18" s="9"/>
      <c r="AL18" s="12">
        <v>67678</v>
      </c>
      <c r="AM18" s="12">
        <v>145188.13</v>
      </c>
      <c r="AN18" s="12">
        <v>622340.01</v>
      </c>
      <c r="AO18" s="12">
        <v>4085.46</v>
      </c>
      <c r="AP18" s="12">
        <v>681655.53</v>
      </c>
      <c r="AQ18" s="27">
        <f t="shared" si="5"/>
        <v>1520947.13</v>
      </c>
      <c r="AR18" s="9"/>
      <c r="AS18" s="10">
        <f t="shared" si="6"/>
        <v>12270127.016503032</v>
      </c>
      <c r="AU18" s="35">
        <v>23825.5</v>
      </c>
    </row>
    <row r="19" spans="1:47" x14ac:dyDescent="0.35">
      <c r="A19" s="7" t="s">
        <v>23</v>
      </c>
      <c r="B19" s="9"/>
      <c r="C19" s="11">
        <v>2260218.54</v>
      </c>
      <c r="D19" s="9"/>
      <c r="E19" s="12">
        <v>89068.37</v>
      </c>
      <c r="F19" s="12">
        <v>0</v>
      </c>
      <c r="G19" s="12">
        <v>0</v>
      </c>
      <c r="H19" s="12">
        <v>0</v>
      </c>
      <c r="I19" s="12">
        <v>0</v>
      </c>
      <c r="J19" s="12">
        <v>2182.627888</v>
      </c>
      <c r="K19" s="12">
        <v>62844.38</v>
      </c>
      <c r="L19" s="12">
        <v>0</v>
      </c>
      <c r="M19" s="12">
        <v>0</v>
      </c>
      <c r="N19" s="12">
        <v>0</v>
      </c>
      <c r="O19" s="27">
        <f t="shared" si="1"/>
        <v>154095.37788799999</v>
      </c>
      <c r="P19" s="9"/>
      <c r="Q19" s="12">
        <v>1395</v>
      </c>
      <c r="R19" s="12">
        <v>10025.26</v>
      </c>
      <c r="S19" s="12"/>
      <c r="T19" s="12"/>
      <c r="U19" s="27">
        <f t="shared" si="2"/>
        <v>11420.26</v>
      </c>
      <c r="V19" s="9"/>
      <c r="W19" s="12">
        <f>'WF Allocation'!AH18</f>
        <v>0</v>
      </c>
      <c r="X19" s="12">
        <f>'WF Allocation'!AJ18</f>
        <v>-98.732447642063548</v>
      </c>
      <c r="Y19" s="12"/>
      <c r="Z19" s="12">
        <v>0</v>
      </c>
      <c r="AA19" s="12">
        <v>0</v>
      </c>
      <c r="AB19" s="27">
        <f t="shared" si="3"/>
        <v>-98.732447642063548</v>
      </c>
      <c r="AC19" s="9"/>
      <c r="AD19" s="8">
        <f t="shared" si="0"/>
        <v>2425635.445440358</v>
      </c>
      <c r="AE19" s="9"/>
      <c r="AF19" s="11">
        <v>57003</v>
      </c>
      <c r="AG19" s="11">
        <v>75586</v>
      </c>
      <c r="AH19" s="11">
        <v>200000</v>
      </c>
      <c r="AI19" s="9"/>
      <c r="AJ19" s="8">
        <f t="shared" si="4"/>
        <v>2758224.445440358</v>
      </c>
      <c r="AK19" s="9"/>
      <c r="AL19" s="12">
        <v>30402</v>
      </c>
      <c r="AM19" s="12">
        <v>44882.12</v>
      </c>
      <c r="AN19" s="12">
        <v>74012.509999999995</v>
      </c>
      <c r="AO19" s="12">
        <v>0</v>
      </c>
      <c r="AP19" s="12">
        <v>58143.33</v>
      </c>
      <c r="AQ19" s="27">
        <f t="shared" si="5"/>
        <v>207439.96000000002</v>
      </c>
      <c r="AR19" s="9"/>
      <c r="AS19" s="10">
        <f t="shared" si="6"/>
        <v>2965664.405440358</v>
      </c>
      <c r="AU19" s="35">
        <v>2355.4299999999998</v>
      </c>
    </row>
    <row r="20" spans="1:47" x14ac:dyDescent="0.35">
      <c r="A20" s="7" t="s">
        <v>24</v>
      </c>
      <c r="B20" s="9"/>
      <c r="C20" s="11">
        <v>53920855.130000003</v>
      </c>
      <c r="D20" s="9"/>
      <c r="E20" s="12">
        <v>2386745.75</v>
      </c>
      <c r="F20" s="12">
        <v>1362180.03</v>
      </c>
      <c r="G20" s="12">
        <v>0</v>
      </c>
      <c r="H20" s="12">
        <v>547309.81999999995</v>
      </c>
      <c r="I20" s="12">
        <v>414879.96</v>
      </c>
      <c r="J20" s="12">
        <v>766.68737599999997</v>
      </c>
      <c r="K20" s="12">
        <v>-2241086.85</v>
      </c>
      <c r="L20" s="12">
        <v>0</v>
      </c>
      <c r="M20" s="12">
        <v>1108936.69</v>
      </c>
      <c r="N20" s="12">
        <v>855616.21</v>
      </c>
      <c r="O20" s="27">
        <f t="shared" si="1"/>
        <v>4435348.2973760003</v>
      </c>
      <c r="P20" s="9"/>
      <c r="Q20" s="12">
        <v>38700</v>
      </c>
      <c r="R20" s="12">
        <v>278797.69</v>
      </c>
      <c r="S20" s="12"/>
      <c r="T20" s="12"/>
      <c r="U20" s="27">
        <f t="shared" si="2"/>
        <v>317497.69</v>
      </c>
      <c r="V20" s="9"/>
      <c r="W20" s="12">
        <f>'WF Allocation'!AH19</f>
        <v>0</v>
      </c>
      <c r="X20" s="12">
        <f>'WF Allocation'!AJ19</f>
        <v>-2598.4304888863358</v>
      </c>
      <c r="Y20" s="12"/>
      <c r="Z20" s="12">
        <v>0</v>
      </c>
      <c r="AA20" s="12">
        <v>0</v>
      </c>
      <c r="AB20" s="27">
        <f t="shared" si="3"/>
        <v>-2598.4304888863358</v>
      </c>
      <c r="AC20" s="9"/>
      <c r="AD20" s="8">
        <f t="shared" si="0"/>
        <v>58671102.686887115</v>
      </c>
      <c r="AE20" s="9"/>
      <c r="AF20" s="11">
        <v>1122339</v>
      </c>
      <c r="AG20" s="11">
        <v>3544268</v>
      </c>
      <c r="AH20" s="11">
        <v>1592888.38</v>
      </c>
      <c r="AI20" s="9"/>
      <c r="AJ20" s="8">
        <f t="shared" si="4"/>
        <v>64930598.066887118</v>
      </c>
      <c r="AK20" s="9"/>
      <c r="AL20" s="12">
        <v>277328</v>
      </c>
      <c r="AM20" s="12">
        <v>568760.19999999995</v>
      </c>
      <c r="AN20" s="12">
        <v>4063155.79</v>
      </c>
      <c r="AO20" s="12">
        <v>-75172.28</v>
      </c>
      <c r="AP20" s="12">
        <v>3247790.39</v>
      </c>
      <c r="AQ20" s="27">
        <f t="shared" si="5"/>
        <v>8081862.0999999996</v>
      </c>
      <c r="AR20" s="9"/>
      <c r="AS20" s="10">
        <f t="shared" si="6"/>
        <v>73012460.166887119</v>
      </c>
      <c r="AU20" s="35">
        <v>113237.62</v>
      </c>
    </row>
    <row r="21" spans="1:47" x14ac:dyDescent="0.35">
      <c r="A21" s="7" t="s">
        <v>25</v>
      </c>
      <c r="B21" s="9"/>
      <c r="C21" s="11">
        <v>8353408.4500000002</v>
      </c>
      <c r="D21" s="9"/>
      <c r="E21" s="12">
        <v>364796.71</v>
      </c>
      <c r="F21" s="12">
        <v>1099723.8899999999</v>
      </c>
      <c r="G21" s="12">
        <v>0</v>
      </c>
      <c r="H21" s="12">
        <v>90531.18</v>
      </c>
      <c r="I21" s="12">
        <v>68625.8</v>
      </c>
      <c r="J21" s="12">
        <v>4933.56808</v>
      </c>
      <c r="K21" s="12">
        <v>-35807.120000000003</v>
      </c>
      <c r="L21" s="12">
        <v>0</v>
      </c>
      <c r="M21" s="12">
        <v>183430.56</v>
      </c>
      <c r="N21" s="12">
        <v>141528.51</v>
      </c>
      <c r="O21" s="27">
        <f t="shared" si="1"/>
        <v>1917763.0980799999</v>
      </c>
      <c r="P21" s="9"/>
      <c r="Q21" s="12">
        <v>5935</v>
      </c>
      <c r="R21" s="12">
        <v>67789.850000000006</v>
      </c>
      <c r="S21" s="12"/>
      <c r="T21" s="12"/>
      <c r="U21" s="27">
        <f t="shared" si="2"/>
        <v>73724.850000000006</v>
      </c>
      <c r="V21" s="9"/>
      <c r="W21" s="12">
        <f>'WF Allocation'!AH20</f>
        <v>0</v>
      </c>
      <c r="X21" s="12">
        <f>'WF Allocation'!AJ20</f>
        <v>-429.80952349944243</v>
      </c>
      <c r="Y21" s="12"/>
      <c r="Z21" s="12">
        <v>0</v>
      </c>
      <c r="AA21" s="12">
        <v>0</v>
      </c>
      <c r="AB21" s="27">
        <f t="shared" si="3"/>
        <v>-429.80952349944243</v>
      </c>
      <c r="AC21" s="9"/>
      <c r="AD21" s="8">
        <f t="shared" si="0"/>
        <v>10344466.588556502</v>
      </c>
      <c r="AE21" s="9"/>
      <c r="AF21" s="11">
        <v>185312</v>
      </c>
      <c r="AG21" s="11">
        <v>45118</v>
      </c>
      <c r="AH21" s="11">
        <v>292668.71999999997</v>
      </c>
      <c r="AI21" s="9"/>
      <c r="AJ21" s="8">
        <f t="shared" si="4"/>
        <v>10867565.308556503</v>
      </c>
      <c r="AK21" s="9"/>
      <c r="AL21" s="12">
        <v>57026</v>
      </c>
      <c r="AM21" s="12">
        <v>123584.14</v>
      </c>
      <c r="AN21" s="12">
        <v>556538.65</v>
      </c>
      <c r="AO21" s="12">
        <v>3055.67</v>
      </c>
      <c r="AP21" s="12">
        <v>791314.64</v>
      </c>
      <c r="AQ21" s="27">
        <f t="shared" si="5"/>
        <v>1531519.1</v>
      </c>
      <c r="AR21" s="9"/>
      <c r="AS21" s="10">
        <f t="shared" si="6"/>
        <v>12399084.408556502</v>
      </c>
      <c r="AU21" s="35">
        <v>18917.43</v>
      </c>
    </row>
    <row r="22" spans="1:47" x14ac:dyDescent="0.35">
      <c r="A22" s="7" t="s">
        <v>26</v>
      </c>
      <c r="B22" s="9"/>
      <c r="C22" s="11">
        <v>4315871.92</v>
      </c>
      <c r="D22" s="9"/>
      <c r="E22" s="12">
        <v>162901.54999999999</v>
      </c>
      <c r="F22" s="12">
        <v>243346.16</v>
      </c>
      <c r="G22" s="12">
        <v>0</v>
      </c>
      <c r="H22" s="12">
        <v>41966.559999999998</v>
      </c>
      <c r="I22" s="12">
        <v>31812.12</v>
      </c>
      <c r="J22" s="12">
        <v>2297.6303839999996</v>
      </c>
      <c r="K22" s="12">
        <v>55422.67</v>
      </c>
      <c r="L22" s="12">
        <v>0</v>
      </c>
      <c r="M22" s="12">
        <v>85030.93</v>
      </c>
      <c r="N22" s="12">
        <v>65606.850000000006</v>
      </c>
      <c r="O22" s="27">
        <f t="shared" si="1"/>
        <v>688384.47038399999</v>
      </c>
      <c r="P22" s="9"/>
      <c r="Q22" s="12">
        <v>0</v>
      </c>
      <c r="R22" s="12">
        <v>10263.959999999999</v>
      </c>
      <c r="S22" s="12"/>
      <c r="T22" s="12"/>
      <c r="U22" s="27">
        <f t="shared" si="2"/>
        <v>10263.959999999999</v>
      </c>
      <c r="V22" s="9"/>
      <c r="W22" s="12">
        <f>'WF Allocation'!AH21</f>
        <v>0</v>
      </c>
      <c r="X22" s="12">
        <f>'WF Allocation'!AJ21</f>
        <v>-199.24216835324339</v>
      </c>
      <c r="Y22" s="12"/>
      <c r="Z22" s="12">
        <v>0</v>
      </c>
      <c r="AA22" s="12">
        <v>0</v>
      </c>
      <c r="AB22" s="27">
        <f t="shared" si="3"/>
        <v>-199.24216835324339</v>
      </c>
      <c r="AC22" s="9"/>
      <c r="AD22" s="8">
        <f t="shared" si="0"/>
        <v>5014321.1082156468</v>
      </c>
      <c r="AE22" s="9"/>
      <c r="AF22" s="11">
        <v>93356</v>
      </c>
      <c r="AG22" s="11">
        <v>9123</v>
      </c>
      <c r="AH22" s="11">
        <v>200000</v>
      </c>
      <c r="AI22" s="9"/>
      <c r="AJ22" s="8">
        <f t="shared" si="4"/>
        <v>5316800.1082156468</v>
      </c>
      <c r="AK22" s="9"/>
      <c r="AL22" s="12">
        <v>20328</v>
      </c>
      <c r="AM22" s="12">
        <v>71902.570000000007</v>
      </c>
      <c r="AN22" s="12">
        <v>128071.65</v>
      </c>
      <c r="AO22" s="12">
        <v>0</v>
      </c>
      <c r="AP22" s="12">
        <v>296119.40999999997</v>
      </c>
      <c r="AQ22" s="27">
        <f t="shared" si="5"/>
        <v>516421.63</v>
      </c>
      <c r="AR22" s="9"/>
      <c r="AS22" s="10">
        <f t="shared" si="6"/>
        <v>5833221.7382156467</v>
      </c>
      <c r="AU22" s="35">
        <v>8215.9699999999993</v>
      </c>
    </row>
    <row r="23" spans="1:47" x14ac:dyDescent="0.35">
      <c r="A23" s="7" t="s">
        <v>27</v>
      </c>
      <c r="B23" s="9"/>
      <c r="C23" s="11">
        <v>2432242.87</v>
      </c>
      <c r="D23" s="9"/>
      <c r="E23" s="12">
        <v>97035.19</v>
      </c>
      <c r="F23" s="12">
        <v>0</v>
      </c>
      <c r="G23" s="12">
        <v>0</v>
      </c>
      <c r="H23" s="12">
        <v>0</v>
      </c>
      <c r="I23" s="12">
        <v>0</v>
      </c>
      <c r="J23" s="12">
        <v>3435.8806719999998</v>
      </c>
      <c r="K23" s="12">
        <v>8735.4</v>
      </c>
      <c r="L23" s="12">
        <v>0</v>
      </c>
      <c r="M23" s="12">
        <v>0</v>
      </c>
      <c r="N23" s="12">
        <v>0</v>
      </c>
      <c r="O23" s="27">
        <f t="shared" si="1"/>
        <v>109206.470672</v>
      </c>
      <c r="P23" s="9"/>
      <c r="Q23" s="12">
        <v>4241.24</v>
      </c>
      <c r="R23" s="12">
        <v>11218.74</v>
      </c>
      <c r="S23" s="12"/>
      <c r="T23" s="12"/>
      <c r="U23" s="27">
        <f t="shared" si="2"/>
        <v>15459.98</v>
      </c>
      <c r="V23" s="9"/>
      <c r="W23" s="12">
        <f>'WF Allocation'!AH22</f>
        <v>0</v>
      </c>
      <c r="X23" s="12">
        <f>'WF Allocation'!AJ22</f>
        <v>-100.36872158719763</v>
      </c>
      <c r="Y23" s="12"/>
      <c r="Z23" s="12">
        <v>0</v>
      </c>
      <c r="AA23" s="12">
        <v>0</v>
      </c>
      <c r="AB23" s="27">
        <f t="shared" si="3"/>
        <v>-100.36872158719763</v>
      </c>
      <c r="AC23" s="9"/>
      <c r="AD23" s="8">
        <f t="shared" si="0"/>
        <v>2556808.9519504132</v>
      </c>
      <c r="AE23" s="9"/>
      <c r="AF23" s="11">
        <v>65929</v>
      </c>
      <c r="AG23" s="11">
        <v>7839</v>
      </c>
      <c r="AH23" s="11">
        <v>200000</v>
      </c>
      <c r="AI23" s="9"/>
      <c r="AJ23" s="8">
        <f t="shared" si="4"/>
        <v>2830576.9519504132</v>
      </c>
      <c r="AK23" s="9"/>
      <c r="AL23" s="12">
        <v>20156</v>
      </c>
      <c r="AM23" s="12">
        <v>51545.59</v>
      </c>
      <c r="AN23" s="12">
        <v>55106.879999999997</v>
      </c>
      <c r="AO23" s="12">
        <v>0</v>
      </c>
      <c r="AP23" s="12">
        <v>129090.7</v>
      </c>
      <c r="AQ23" s="27">
        <f t="shared" si="5"/>
        <v>255899.16999999998</v>
      </c>
      <c r="AR23" s="9"/>
      <c r="AS23" s="10">
        <f t="shared" si="6"/>
        <v>3086476.1219504131</v>
      </c>
      <c r="AU23" s="35">
        <v>3911.33</v>
      </c>
    </row>
    <row r="24" spans="1:47" x14ac:dyDescent="0.35">
      <c r="A24" s="7" t="s">
        <v>28</v>
      </c>
      <c r="B24" s="9"/>
      <c r="C24" s="11">
        <v>585614228.99000001</v>
      </c>
      <c r="D24" s="9"/>
      <c r="E24" s="12">
        <v>23333693.719999999</v>
      </c>
      <c r="F24" s="12">
        <v>37884287.280000001</v>
      </c>
      <c r="G24" s="12">
        <v>0</v>
      </c>
      <c r="H24" s="12">
        <v>6123709.0199999996</v>
      </c>
      <c r="I24" s="12">
        <v>4641985.38</v>
      </c>
      <c r="J24" s="12">
        <v>167147.946448</v>
      </c>
      <c r="K24" s="12">
        <v>10951724.02</v>
      </c>
      <c r="L24" s="12">
        <v>0</v>
      </c>
      <c r="M24" s="12">
        <v>12407607.890000001</v>
      </c>
      <c r="N24" s="12">
        <v>9573270.0999999996</v>
      </c>
      <c r="O24" s="27">
        <f t="shared" si="1"/>
        <v>105083425.35644798</v>
      </c>
      <c r="P24" s="9"/>
      <c r="Q24" s="12">
        <v>0</v>
      </c>
      <c r="R24" s="12">
        <v>3077993.35</v>
      </c>
      <c r="S24" s="12"/>
      <c r="T24" s="12"/>
      <c r="U24" s="27">
        <f t="shared" si="2"/>
        <v>3077993.35</v>
      </c>
      <c r="V24" s="9"/>
      <c r="W24" s="12">
        <f>'WF Allocation'!AH23</f>
        <v>0</v>
      </c>
      <c r="X24" s="12">
        <f>'WF Allocation'!AJ23</f>
        <v>-29073.171580283779</v>
      </c>
      <c r="Y24" s="12">
        <v>-24886</v>
      </c>
      <c r="Z24" s="12">
        <v>0</v>
      </c>
      <c r="AA24" s="12">
        <v>0</v>
      </c>
      <c r="AB24" s="27">
        <f t="shared" si="3"/>
        <v>-53959.171580283779</v>
      </c>
      <c r="AC24" s="9"/>
      <c r="AD24" s="8">
        <f t="shared" si="0"/>
        <v>693721688.52486765</v>
      </c>
      <c r="AE24" s="9"/>
      <c r="AF24" s="11">
        <v>14700731</v>
      </c>
      <c r="AG24" s="11">
        <v>18887968</v>
      </c>
      <c r="AH24" s="11">
        <v>16779790.68</v>
      </c>
      <c r="AI24" s="9"/>
      <c r="AJ24" s="8">
        <f t="shared" si="4"/>
        <v>744090178.2048676</v>
      </c>
      <c r="AK24" s="9"/>
      <c r="AL24" s="12">
        <v>3144530</v>
      </c>
      <c r="AM24" s="12">
        <v>6028083.4100000001</v>
      </c>
      <c r="AN24" s="12">
        <v>42499690.07</v>
      </c>
      <c r="AO24" s="12">
        <v>535002.52</v>
      </c>
      <c r="AP24" s="12">
        <v>92946428.780000001</v>
      </c>
      <c r="AQ24" s="27">
        <f t="shared" si="5"/>
        <v>145153734.78</v>
      </c>
      <c r="AR24" s="9"/>
      <c r="AS24" s="10">
        <f t="shared" si="6"/>
        <v>889243912.98486757</v>
      </c>
      <c r="AU24" s="35">
        <v>1295589.8</v>
      </c>
    </row>
    <row r="25" spans="1:47" x14ac:dyDescent="0.35">
      <c r="A25" s="7" t="s">
        <v>29</v>
      </c>
      <c r="B25" s="9"/>
      <c r="C25" s="11">
        <v>8585013.0399999991</v>
      </c>
      <c r="D25" s="9"/>
      <c r="E25" s="12">
        <v>361518.16</v>
      </c>
      <c r="F25" s="12">
        <v>1934337.82</v>
      </c>
      <c r="G25" s="12">
        <v>0</v>
      </c>
      <c r="H25" s="12">
        <v>101613.55</v>
      </c>
      <c r="I25" s="12">
        <v>77026.62</v>
      </c>
      <c r="J25" s="12">
        <v>4459.8534399999999</v>
      </c>
      <c r="K25" s="12">
        <v>46165.18</v>
      </c>
      <c r="L25" s="12">
        <v>0</v>
      </c>
      <c r="M25" s="12">
        <v>205885.21</v>
      </c>
      <c r="N25" s="12">
        <v>158853.73000000001</v>
      </c>
      <c r="O25" s="27">
        <f t="shared" si="1"/>
        <v>2889860.1234400002</v>
      </c>
      <c r="P25" s="9"/>
      <c r="Q25" s="12">
        <v>0</v>
      </c>
      <c r="R25" s="12">
        <v>40578.43</v>
      </c>
      <c r="S25" s="12"/>
      <c r="T25" s="12"/>
      <c r="U25" s="27">
        <f t="shared" si="2"/>
        <v>40578.43</v>
      </c>
      <c r="V25" s="9"/>
      <c r="W25" s="12">
        <f>'WF Allocation'!AH24</f>
        <v>0</v>
      </c>
      <c r="X25" s="12">
        <f>'WF Allocation'!AJ24</f>
        <v>-482.42466546413181</v>
      </c>
      <c r="Y25" s="12"/>
      <c r="Z25" s="12">
        <v>0</v>
      </c>
      <c r="AA25" s="12">
        <v>0</v>
      </c>
      <c r="AB25" s="27">
        <f t="shared" si="3"/>
        <v>-482.42466546413181</v>
      </c>
      <c r="AC25" s="9"/>
      <c r="AD25" s="8">
        <f t="shared" si="0"/>
        <v>11514969.168774536</v>
      </c>
      <c r="AE25" s="9"/>
      <c r="AF25" s="11">
        <v>200598</v>
      </c>
      <c r="AG25" s="11">
        <v>384825</v>
      </c>
      <c r="AH25" s="11">
        <v>266802.02</v>
      </c>
      <c r="AI25" s="9"/>
      <c r="AJ25" s="8">
        <f t="shared" si="4"/>
        <v>12367194.188774535</v>
      </c>
      <c r="AK25" s="9"/>
      <c r="AL25" s="12">
        <v>52502</v>
      </c>
      <c r="AM25" s="12">
        <v>127018.74</v>
      </c>
      <c r="AN25" s="12">
        <v>648459.43999999994</v>
      </c>
      <c r="AO25" s="12">
        <v>2832.42</v>
      </c>
      <c r="AP25" s="12">
        <v>732093.86</v>
      </c>
      <c r="AQ25" s="27">
        <f t="shared" si="5"/>
        <v>1562906.46</v>
      </c>
      <c r="AR25" s="9"/>
      <c r="AS25" s="10">
        <f t="shared" si="6"/>
        <v>13930100.648774534</v>
      </c>
      <c r="AU25" s="35">
        <v>19797.28</v>
      </c>
    </row>
    <row r="26" spans="1:47" x14ac:dyDescent="0.35">
      <c r="A26" s="7" t="s">
        <v>30</v>
      </c>
      <c r="B26" s="9"/>
      <c r="C26" s="11">
        <v>11727088.34</v>
      </c>
      <c r="D26" s="9"/>
      <c r="E26" s="12">
        <v>531494.9</v>
      </c>
      <c r="F26" s="12">
        <v>0</v>
      </c>
      <c r="G26" s="12">
        <v>0</v>
      </c>
      <c r="H26" s="12">
        <v>0</v>
      </c>
      <c r="I26" s="12">
        <v>87802.09</v>
      </c>
      <c r="J26" s="12">
        <v>112.54700800000001</v>
      </c>
      <c r="K26" s="12">
        <v>77032.009999999995</v>
      </c>
      <c r="L26" s="12">
        <v>0</v>
      </c>
      <c r="M26" s="12">
        <v>0</v>
      </c>
      <c r="N26" s="12">
        <v>181076.2</v>
      </c>
      <c r="O26" s="27">
        <f t="shared" si="1"/>
        <v>877517.74700800003</v>
      </c>
      <c r="P26" s="9"/>
      <c r="Q26" s="12">
        <v>42540</v>
      </c>
      <c r="R26" s="12">
        <v>27211.42</v>
      </c>
      <c r="S26" s="12"/>
      <c r="T26" s="12"/>
      <c r="U26" s="27">
        <f t="shared" si="2"/>
        <v>69751.42</v>
      </c>
      <c r="V26" s="9"/>
      <c r="W26" s="12">
        <f>'WF Allocation'!AH25</f>
        <v>0</v>
      </c>
      <c r="X26" s="12">
        <f>'WF Allocation'!AJ25</f>
        <v>-565.1468417475578</v>
      </c>
      <c r="Y26" s="12"/>
      <c r="Z26" s="12">
        <v>0</v>
      </c>
      <c r="AA26" s="12">
        <v>0</v>
      </c>
      <c r="AB26" s="27">
        <f t="shared" si="3"/>
        <v>-565.1468417475578</v>
      </c>
      <c r="AC26" s="9"/>
      <c r="AD26" s="8">
        <f t="shared" si="0"/>
        <v>12673792.360166252</v>
      </c>
      <c r="AE26" s="9"/>
      <c r="AF26" s="11">
        <v>337855</v>
      </c>
      <c r="AG26" s="11">
        <v>644511</v>
      </c>
      <c r="AH26" s="11">
        <v>298708.40000000002</v>
      </c>
      <c r="AI26" s="9"/>
      <c r="AJ26" s="8">
        <f t="shared" si="4"/>
        <v>13954866.760166252</v>
      </c>
      <c r="AK26" s="9"/>
      <c r="AL26" s="12">
        <v>114766</v>
      </c>
      <c r="AM26" s="12">
        <v>187723.71</v>
      </c>
      <c r="AN26" s="12">
        <v>719731.99</v>
      </c>
      <c r="AO26" s="12">
        <v>526.37</v>
      </c>
      <c r="AP26" s="12">
        <v>357162.52</v>
      </c>
      <c r="AQ26" s="27">
        <f t="shared" si="5"/>
        <v>1379910.5899999999</v>
      </c>
      <c r="AR26" s="9"/>
      <c r="AS26" s="10">
        <f t="shared" si="6"/>
        <v>15334777.350166252</v>
      </c>
      <c r="AU26" s="35">
        <v>33347.660000000003</v>
      </c>
    </row>
    <row r="27" spans="1:47" x14ac:dyDescent="0.35">
      <c r="A27" s="7" t="s">
        <v>31</v>
      </c>
      <c r="B27" s="9"/>
      <c r="C27" s="11">
        <v>1555963.36</v>
      </c>
      <c r="D27" s="9"/>
      <c r="E27" s="12">
        <v>62311.85</v>
      </c>
      <c r="F27" s="12">
        <v>0</v>
      </c>
      <c r="G27" s="12">
        <v>99487.67</v>
      </c>
      <c r="H27" s="12">
        <v>0</v>
      </c>
      <c r="I27" s="12">
        <v>0</v>
      </c>
      <c r="J27" s="12">
        <v>0</v>
      </c>
      <c r="K27" s="12">
        <v>6704.47</v>
      </c>
      <c r="L27" s="12">
        <v>0</v>
      </c>
      <c r="M27" s="12">
        <v>0</v>
      </c>
      <c r="N27" s="12">
        <v>0</v>
      </c>
      <c r="O27" s="27">
        <f t="shared" si="1"/>
        <v>168503.99</v>
      </c>
      <c r="P27" s="9"/>
      <c r="Q27" s="12">
        <v>0</v>
      </c>
      <c r="R27" s="12">
        <v>7638.29</v>
      </c>
      <c r="S27" s="12"/>
      <c r="T27" s="12"/>
      <c r="U27" s="27">
        <f t="shared" si="2"/>
        <v>7638.29</v>
      </c>
      <c r="V27" s="9"/>
      <c r="W27" s="12">
        <f>'WF Allocation'!AH26</f>
        <v>0</v>
      </c>
      <c r="X27" s="12">
        <f>'WF Allocation'!AJ26</f>
        <v>-72.503525212052054</v>
      </c>
      <c r="Y27" s="12"/>
      <c r="Z27" s="12">
        <v>0</v>
      </c>
      <c r="AA27" s="12">
        <v>0</v>
      </c>
      <c r="AB27" s="27">
        <f t="shared" si="3"/>
        <v>-72.503525212052054</v>
      </c>
      <c r="AC27" s="9"/>
      <c r="AD27" s="8">
        <f t="shared" si="0"/>
        <v>1732033.1364747882</v>
      </c>
      <c r="AE27" s="9"/>
      <c r="AF27" s="11">
        <v>33001</v>
      </c>
      <c r="AG27" s="11">
        <v>22301</v>
      </c>
      <c r="AH27" s="11">
        <v>200000</v>
      </c>
      <c r="AI27" s="9"/>
      <c r="AJ27" s="8">
        <f t="shared" si="4"/>
        <v>1987335.1364747882</v>
      </c>
      <c r="AK27" s="9"/>
      <c r="AL27" s="12">
        <v>3904</v>
      </c>
      <c r="AM27" s="12">
        <v>44591.3</v>
      </c>
      <c r="AN27" s="12">
        <v>35878.879999999997</v>
      </c>
      <c r="AO27" s="12">
        <v>0</v>
      </c>
      <c r="AP27" s="12">
        <v>67857.259999999995</v>
      </c>
      <c r="AQ27" s="27">
        <f t="shared" si="5"/>
        <v>152231.44</v>
      </c>
      <c r="AR27" s="9"/>
      <c r="AS27" s="10">
        <f t="shared" si="6"/>
        <v>2139566.5764747881</v>
      </c>
      <c r="AU27" s="35">
        <v>2295.84</v>
      </c>
    </row>
    <row r="28" spans="1:47" x14ac:dyDescent="0.35">
      <c r="A28" s="7" t="s">
        <v>32</v>
      </c>
      <c r="B28" s="9"/>
      <c r="C28" s="11">
        <v>6589435.7300000004</v>
      </c>
      <c r="D28" s="9"/>
      <c r="E28" s="12">
        <v>268395.34999999998</v>
      </c>
      <c r="F28" s="12">
        <v>0</v>
      </c>
      <c r="G28" s="12">
        <v>0</v>
      </c>
      <c r="H28" s="12">
        <v>0</v>
      </c>
      <c r="I28" s="12">
        <v>44527.48</v>
      </c>
      <c r="J28" s="12">
        <v>3500.3452959999995</v>
      </c>
      <c r="K28" s="12">
        <v>273562.94</v>
      </c>
      <c r="L28" s="12">
        <v>0</v>
      </c>
      <c r="M28" s="12">
        <v>0</v>
      </c>
      <c r="N28" s="12">
        <v>58932.2</v>
      </c>
      <c r="O28" s="27">
        <f t="shared" si="1"/>
        <v>648918.31529599987</v>
      </c>
      <c r="P28" s="9"/>
      <c r="Q28" s="12">
        <v>8520</v>
      </c>
      <c r="R28" s="12">
        <v>51797.17</v>
      </c>
      <c r="S28" s="12"/>
      <c r="T28" s="12"/>
      <c r="U28" s="27">
        <f t="shared" si="2"/>
        <v>60317.17</v>
      </c>
      <c r="V28" s="9"/>
      <c r="W28" s="12">
        <f>'WF Allocation'!AH27</f>
        <v>0</v>
      </c>
      <c r="X28" s="12">
        <f>'WF Allocation'!AJ27</f>
        <v>-306.49701731258847</v>
      </c>
      <c r="Y28" s="12"/>
      <c r="Z28" s="12">
        <v>0</v>
      </c>
      <c r="AA28" s="12">
        <v>0</v>
      </c>
      <c r="AB28" s="27">
        <f t="shared" si="3"/>
        <v>-306.49701731258847</v>
      </c>
      <c r="AC28" s="9"/>
      <c r="AD28" s="8">
        <f t="shared" si="0"/>
        <v>7298364.7182786874</v>
      </c>
      <c r="AE28" s="9"/>
      <c r="AF28" s="11">
        <v>139029</v>
      </c>
      <c r="AG28" s="11">
        <v>311771</v>
      </c>
      <c r="AH28" s="11">
        <v>200000</v>
      </c>
      <c r="AI28" s="9"/>
      <c r="AJ28" s="8">
        <f t="shared" si="4"/>
        <v>7949164.7182786874</v>
      </c>
      <c r="AK28" s="9"/>
      <c r="AL28" s="12">
        <v>30068</v>
      </c>
      <c r="AM28" s="12">
        <v>85967.7</v>
      </c>
      <c r="AN28" s="12">
        <v>433101.02</v>
      </c>
      <c r="AO28" s="12">
        <v>5320.88</v>
      </c>
      <c r="AP28" s="12">
        <v>511023.83</v>
      </c>
      <c r="AQ28" s="27">
        <f t="shared" si="5"/>
        <v>1065481.43</v>
      </c>
      <c r="AR28" s="9"/>
      <c r="AS28" s="10">
        <f t="shared" si="6"/>
        <v>9014646.1482786871</v>
      </c>
      <c r="AU28" s="35">
        <v>11276.04</v>
      </c>
    </row>
    <row r="29" spans="1:47" x14ac:dyDescent="0.35">
      <c r="A29" s="7" t="s">
        <v>33</v>
      </c>
      <c r="B29" s="9"/>
      <c r="C29" s="11">
        <v>13397610.16</v>
      </c>
      <c r="D29" s="9"/>
      <c r="E29" s="12">
        <v>574094.97</v>
      </c>
      <c r="F29" s="12">
        <v>439156.4</v>
      </c>
      <c r="G29" s="12">
        <v>0</v>
      </c>
      <c r="H29" s="12">
        <v>140127.47</v>
      </c>
      <c r="I29" s="12">
        <v>106221.52</v>
      </c>
      <c r="J29" s="12">
        <v>0</v>
      </c>
      <c r="K29" s="12">
        <v>-13297.77</v>
      </c>
      <c r="L29" s="12">
        <v>0</v>
      </c>
      <c r="M29" s="12">
        <v>283920.53000000003</v>
      </c>
      <c r="N29" s="12">
        <v>219063.01</v>
      </c>
      <c r="O29" s="27">
        <f t="shared" si="1"/>
        <v>1749286.1300000001</v>
      </c>
      <c r="P29" s="9"/>
      <c r="Q29" s="12">
        <v>13095</v>
      </c>
      <c r="R29" s="12">
        <v>64686.79</v>
      </c>
      <c r="S29" s="12"/>
      <c r="T29" s="12"/>
      <c r="U29" s="27">
        <f t="shared" si="2"/>
        <v>77781.790000000008</v>
      </c>
      <c r="V29" s="9"/>
      <c r="W29" s="12">
        <f>'WF Allocation'!AH28</f>
        <v>0</v>
      </c>
      <c r="X29" s="12">
        <f>'WF Allocation'!AJ28</f>
        <v>-665.27491017938928</v>
      </c>
      <c r="Y29" s="12"/>
      <c r="Z29" s="12">
        <v>0</v>
      </c>
      <c r="AA29" s="12">
        <v>0</v>
      </c>
      <c r="AB29" s="27">
        <f t="shared" si="3"/>
        <v>-665.27491017938928</v>
      </c>
      <c r="AC29" s="9"/>
      <c r="AD29" s="8">
        <f t="shared" si="0"/>
        <v>15224012.80508982</v>
      </c>
      <c r="AE29" s="9"/>
      <c r="AF29" s="11">
        <v>312868</v>
      </c>
      <c r="AG29" s="11">
        <v>774827</v>
      </c>
      <c r="AH29" s="11">
        <v>539502.85</v>
      </c>
      <c r="AI29" s="9"/>
      <c r="AJ29" s="8">
        <f t="shared" si="4"/>
        <v>16851210.655089822</v>
      </c>
      <c r="AK29" s="9"/>
      <c r="AL29" s="12">
        <v>55652</v>
      </c>
      <c r="AM29" s="12">
        <v>199206.21</v>
      </c>
      <c r="AN29" s="12">
        <v>1168035.81</v>
      </c>
      <c r="AO29" s="12">
        <v>-275.85000000000002</v>
      </c>
      <c r="AP29" s="12">
        <v>1031444.71</v>
      </c>
      <c r="AQ29" s="27">
        <f t="shared" si="5"/>
        <v>2454062.88</v>
      </c>
      <c r="AR29" s="9"/>
      <c r="AS29" s="10">
        <f t="shared" si="6"/>
        <v>19305273.535089821</v>
      </c>
      <c r="AU29" s="35">
        <v>34746.949999999997</v>
      </c>
    </row>
    <row r="30" spans="1:47" x14ac:dyDescent="0.35">
      <c r="A30" s="7" t="s">
        <v>34</v>
      </c>
      <c r="B30" s="9"/>
      <c r="C30" s="11">
        <v>1142195.79</v>
      </c>
      <c r="D30" s="9"/>
      <c r="E30" s="12">
        <v>48502.13</v>
      </c>
      <c r="F30" s="12">
        <v>0</v>
      </c>
      <c r="G30" s="12">
        <v>0</v>
      </c>
      <c r="H30" s="12">
        <v>0</v>
      </c>
      <c r="I30" s="12">
        <v>0</v>
      </c>
      <c r="J30" s="12">
        <v>9.2258879999999994</v>
      </c>
      <c r="K30" s="12">
        <v>8999.06</v>
      </c>
      <c r="L30" s="12">
        <v>0</v>
      </c>
      <c r="M30" s="12">
        <v>0</v>
      </c>
      <c r="N30" s="12">
        <v>0</v>
      </c>
      <c r="O30" s="27">
        <f t="shared" si="1"/>
        <v>57510.415887999996</v>
      </c>
      <c r="P30" s="9"/>
      <c r="Q30" s="12">
        <v>776</v>
      </c>
      <c r="R30" s="12">
        <v>3103.06</v>
      </c>
      <c r="S30" s="12"/>
      <c r="T30" s="12"/>
      <c r="U30" s="27">
        <f t="shared" si="2"/>
        <v>3879.06</v>
      </c>
      <c r="V30" s="9"/>
      <c r="W30" s="12">
        <f>'WF Allocation'!AH29</f>
        <v>0</v>
      </c>
      <c r="X30" s="12">
        <f>'WF Allocation'!AJ29</f>
        <v>-53.238607953076695</v>
      </c>
      <c r="Y30" s="12"/>
      <c r="Z30" s="12">
        <v>0</v>
      </c>
      <c r="AA30" s="12">
        <v>0</v>
      </c>
      <c r="AB30" s="27">
        <f t="shared" si="3"/>
        <v>-53.238607953076695</v>
      </c>
      <c r="AC30" s="9"/>
      <c r="AD30" s="8">
        <f t="shared" si="0"/>
        <v>1203532.0272800471</v>
      </c>
      <c r="AE30" s="9"/>
      <c r="AF30" s="11">
        <v>26220</v>
      </c>
      <c r="AG30" s="11">
        <v>31967</v>
      </c>
      <c r="AH30" s="11">
        <v>200000</v>
      </c>
      <c r="AI30" s="9"/>
      <c r="AJ30" s="8">
        <f t="shared" si="4"/>
        <v>1461719.0272800471</v>
      </c>
      <c r="AK30" s="9"/>
      <c r="AL30" s="12">
        <v>6134</v>
      </c>
      <c r="AM30" s="12">
        <v>39618.089999999997</v>
      </c>
      <c r="AN30" s="12">
        <v>6009.41</v>
      </c>
      <c r="AO30" s="12">
        <v>0</v>
      </c>
      <c r="AP30" s="12">
        <v>51255.85</v>
      </c>
      <c r="AQ30" s="27">
        <f t="shared" si="5"/>
        <v>103017.35</v>
      </c>
      <c r="AR30" s="9"/>
      <c r="AS30" s="10">
        <f t="shared" si="6"/>
        <v>1564736.3772800472</v>
      </c>
      <c r="AU30" s="35">
        <v>1211.93</v>
      </c>
    </row>
    <row r="31" spans="1:47" x14ac:dyDescent="0.35">
      <c r="A31" s="7" t="s">
        <v>35</v>
      </c>
      <c r="B31" s="9"/>
      <c r="C31" s="11">
        <v>2050276.56</v>
      </c>
      <c r="D31" s="9"/>
      <c r="E31" s="12">
        <v>88862.34</v>
      </c>
      <c r="F31" s="12">
        <v>0</v>
      </c>
      <c r="G31" s="12">
        <v>0</v>
      </c>
      <c r="H31" s="12">
        <v>0</v>
      </c>
      <c r="I31" s="12">
        <v>0</v>
      </c>
      <c r="J31" s="12">
        <v>282.46064000000001</v>
      </c>
      <c r="K31" s="12">
        <v>5538.89</v>
      </c>
      <c r="L31" s="12">
        <v>0</v>
      </c>
      <c r="M31" s="12">
        <v>0</v>
      </c>
      <c r="N31" s="12">
        <v>0</v>
      </c>
      <c r="O31" s="27">
        <f t="shared" si="1"/>
        <v>94683.690640000001</v>
      </c>
      <c r="P31" s="9"/>
      <c r="Q31" s="12">
        <v>0</v>
      </c>
      <c r="R31" s="12">
        <v>238.7</v>
      </c>
      <c r="S31" s="12"/>
      <c r="T31" s="12"/>
      <c r="U31" s="27">
        <f t="shared" si="2"/>
        <v>238.7</v>
      </c>
      <c r="V31" s="9"/>
      <c r="W31" s="12">
        <f>'WF Allocation'!AH30</f>
        <v>0</v>
      </c>
      <c r="X31" s="12">
        <f>'WF Allocation'!AJ30</f>
        <v>-94.014279094711441</v>
      </c>
      <c r="Y31" s="12"/>
      <c r="Z31" s="12">
        <v>0</v>
      </c>
      <c r="AA31" s="12">
        <v>0</v>
      </c>
      <c r="AB31" s="27">
        <f t="shared" si="3"/>
        <v>-94.014279094711441</v>
      </c>
      <c r="AC31" s="9"/>
      <c r="AD31" s="8">
        <f t="shared" si="0"/>
        <v>2145104.9363609059</v>
      </c>
      <c r="AE31" s="9"/>
      <c r="AF31" s="11">
        <v>43038</v>
      </c>
      <c r="AG31" s="11">
        <v>85641</v>
      </c>
      <c r="AH31" s="11">
        <v>200000</v>
      </c>
      <c r="AI31" s="9"/>
      <c r="AJ31" s="8">
        <f t="shared" si="4"/>
        <v>2473783.9363609059</v>
      </c>
      <c r="AK31" s="9"/>
      <c r="AL31" s="12">
        <v>12446</v>
      </c>
      <c r="AM31" s="12">
        <v>41983.29</v>
      </c>
      <c r="AN31" s="12">
        <v>55250.84</v>
      </c>
      <c r="AO31" s="12">
        <v>0</v>
      </c>
      <c r="AP31" s="12">
        <v>19816.59</v>
      </c>
      <c r="AQ31" s="27">
        <f t="shared" si="5"/>
        <v>129496.72</v>
      </c>
      <c r="AR31" s="9"/>
      <c r="AS31" s="10">
        <f t="shared" si="6"/>
        <v>2603280.6563609061</v>
      </c>
      <c r="AU31" s="35">
        <v>1734.79</v>
      </c>
    </row>
    <row r="32" spans="1:47" x14ac:dyDescent="0.35">
      <c r="A32" s="7" t="s">
        <v>36</v>
      </c>
      <c r="B32" s="9"/>
      <c r="C32" s="11">
        <v>21824240.719999999</v>
      </c>
      <c r="D32" s="9"/>
      <c r="E32" s="12">
        <v>874474.53</v>
      </c>
      <c r="F32" s="12">
        <v>854501.79</v>
      </c>
      <c r="G32" s="12">
        <v>0</v>
      </c>
      <c r="H32" s="12">
        <v>213765.93</v>
      </c>
      <c r="I32" s="12">
        <v>162042.04</v>
      </c>
      <c r="J32" s="12">
        <v>10173.076927999999</v>
      </c>
      <c r="K32" s="12">
        <v>145127.96</v>
      </c>
      <c r="L32" s="12">
        <v>0</v>
      </c>
      <c r="M32" s="12">
        <v>433123.75</v>
      </c>
      <c r="N32" s="12">
        <v>334182.92</v>
      </c>
      <c r="O32" s="27">
        <f t="shared" si="1"/>
        <v>3027391.9969279999</v>
      </c>
      <c r="P32" s="9"/>
      <c r="Q32" s="12">
        <v>0</v>
      </c>
      <c r="R32" s="12">
        <v>47739.33</v>
      </c>
      <c r="S32" s="12"/>
      <c r="T32" s="12"/>
      <c r="U32" s="27">
        <f t="shared" si="2"/>
        <v>47739.33</v>
      </c>
      <c r="V32" s="9"/>
      <c r="W32" s="12">
        <f>'WF Allocation'!AH31</f>
        <v>0</v>
      </c>
      <c r="X32" s="12">
        <f>'WF Allocation'!AJ31</f>
        <v>-1014.8838714275909</v>
      </c>
      <c r="Y32" s="12"/>
      <c r="Z32" s="12">
        <v>0</v>
      </c>
      <c r="AA32" s="12">
        <v>0</v>
      </c>
      <c r="AB32" s="27">
        <f t="shared" si="3"/>
        <v>-1014.8838714275909</v>
      </c>
      <c r="AC32" s="9"/>
      <c r="AD32" s="8">
        <f t="shared" si="0"/>
        <v>24898357.163056567</v>
      </c>
      <c r="AE32" s="9"/>
      <c r="AF32" s="11">
        <v>472462</v>
      </c>
      <c r="AG32" s="11">
        <v>277496</v>
      </c>
      <c r="AH32" s="11">
        <v>758621.41</v>
      </c>
      <c r="AI32" s="9"/>
      <c r="AJ32" s="8">
        <f t="shared" si="4"/>
        <v>26406936.573056567</v>
      </c>
      <c r="AK32" s="9"/>
      <c r="AL32" s="12">
        <v>183464</v>
      </c>
      <c r="AM32" s="12">
        <v>293559.01</v>
      </c>
      <c r="AN32" s="12">
        <v>1444322.41</v>
      </c>
      <c r="AO32" s="12">
        <v>6055.73</v>
      </c>
      <c r="AP32" s="12">
        <v>670542.23</v>
      </c>
      <c r="AQ32" s="27">
        <f t="shared" si="5"/>
        <v>2597943.38</v>
      </c>
      <c r="AR32" s="9"/>
      <c r="AS32" s="10">
        <f t="shared" si="6"/>
        <v>29004879.953056566</v>
      </c>
      <c r="AU32" s="35">
        <v>55962.12</v>
      </c>
    </row>
    <row r="33" spans="1:47" x14ac:dyDescent="0.35">
      <c r="A33" s="7" t="s">
        <v>37</v>
      </c>
      <c r="B33" s="9"/>
      <c r="C33" s="11">
        <v>7924743.7800000003</v>
      </c>
      <c r="D33" s="9"/>
      <c r="E33" s="12">
        <v>333902.57</v>
      </c>
      <c r="F33" s="12">
        <v>0</v>
      </c>
      <c r="G33" s="12">
        <v>0</v>
      </c>
      <c r="H33" s="12">
        <v>0</v>
      </c>
      <c r="I33" s="12">
        <v>58079.91</v>
      </c>
      <c r="J33" s="12">
        <v>3455.9461440000005</v>
      </c>
      <c r="K33" s="12">
        <v>120029.52</v>
      </c>
      <c r="L33" s="12">
        <v>0</v>
      </c>
      <c r="M33" s="12">
        <v>0</v>
      </c>
      <c r="N33" s="12">
        <v>119779.5</v>
      </c>
      <c r="O33" s="27">
        <f t="shared" si="1"/>
        <v>635247.44614399993</v>
      </c>
      <c r="P33" s="9"/>
      <c r="Q33" s="12">
        <v>14590</v>
      </c>
      <c r="R33" s="12">
        <v>17902.25</v>
      </c>
      <c r="S33" s="12"/>
      <c r="T33" s="12"/>
      <c r="U33" s="27">
        <f t="shared" si="2"/>
        <v>32492.25</v>
      </c>
      <c r="V33" s="9"/>
      <c r="W33" s="12">
        <f>'WF Allocation'!AH32</f>
        <v>0</v>
      </c>
      <c r="X33" s="12">
        <f>'WF Allocation'!AJ32</f>
        <v>-373.09112812468919</v>
      </c>
      <c r="Y33" s="12"/>
      <c r="Z33" s="12">
        <v>0</v>
      </c>
      <c r="AA33" s="12">
        <v>0</v>
      </c>
      <c r="AB33" s="27">
        <f t="shared" si="3"/>
        <v>-373.09112812468919</v>
      </c>
      <c r="AC33" s="9"/>
      <c r="AD33" s="8">
        <f t="shared" si="0"/>
        <v>8592110.385015877</v>
      </c>
      <c r="AE33" s="9"/>
      <c r="AF33" s="11">
        <v>199584</v>
      </c>
      <c r="AG33" s="11">
        <v>309795</v>
      </c>
      <c r="AH33" s="11">
        <v>211494.13</v>
      </c>
      <c r="AI33" s="9"/>
      <c r="AJ33" s="8">
        <f t="shared" si="4"/>
        <v>9312983.5150158778</v>
      </c>
      <c r="AK33" s="9"/>
      <c r="AL33" s="12">
        <v>30550</v>
      </c>
      <c r="AM33" s="12">
        <v>116202.59</v>
      </c>
      <c r="AN33" s="12">
        <v>765873.89</v>
      </c>
      <c r="AO33" s="12">
        <v>1068.74</v>
      </c>
      <c r="AP33" s="12">
        <v>449822.21</v>
      </c>
      <c r="AQ33" s="27">
        <f t="shared" si="5"/>
        <v>1363517.43</v>
      </c>
      <c r="AR33" s="9"/>
      <c r="AS33" s="10">
        <f t="shared" si="6"/>
        <v>10676500.945015877</v>
      </c>
      <c r="AU33" s="35">
        <v>18015.560000000001</v>
      </c>
    </row>
    <row r="34" spans="1:47" x14ac:dyDescent="0.35">
      <c r="A34" s="7" t="s">
        <v>38</v>
      </c>
      <c r="B34" s="9"/>
      <c r="C34" s="11">
        <v>5763732.0499999998</v>
      </c>
      <c r="D34" s="9"/>
      <c r="E34" s="12">
        <v>209859.06</v>
      </c>
      <c r="F34" s="12">
        <v>437097.14</v>
      </c>
      <c r="G34" s="12">
        <v>0</v>
      </c>
      <c r="H34" s="12">
        <v>55327.64</v>
      </c>
      <c r="I34" s="12">
        <v>41940.29</v>
      </c>
      <c r="J34" s="12">
        <v>5068.1918560000004</v>
      </c>
      <c r="K34" s="12">
        <v>221574.88</v>
      </c>
      <c r="L34" s="12">
        <v>0</v>
      </c>
      <c r="M34" s="12">
        <v>112102.6</v>
      </c>
      <c r="N34" s="12">
        <v>86494.39</v>
      </c>
      <c r="O34" s="27">
        <f t="shared" si="1"/>
        <v>1169464.1918559999</v>
      </c>
      <c r="P34" s="9"/>
      <c r="Q34" s="12">
        <v>0</v>
      </c>
      <c r="R34" s="12">
        <v>2625.66</v>
      </c>
      <c r="S34" s="12"/>
      <c r="T34" s="12"/>
      <c r="U34" s="27">
        <f t="shared" si="2"/>
        <v>2625.66</v>
      </c>
      <c r="V34" s="9"/>
      <c r="W34" s="12">
        <f>'WF Allocation'!AH33</f>
        <v>0</v>
      </c>
      <c r="X34" s="12">
        <f>'WF Allocation'!AJ33</f>
        <v>-262.67577446428822</v>
      </c>
      <c r="Y34" s="12"/>
      <c r="Z34" s="12">
        <v>0</v>
      </c>
      <c r="AA34" s="12">
        <v>0</v>
      </c>
      <c r="AB34" s="27">
        <f t="shared" si="3"/>
        <v>-262.67577446428822</v>
      </c>
      <c r="AC34" s="9"/>
      <c r="AD34" s="8">
        <f t="shared" si="0"/>
        <v>6935559.2260815352</v>
      </c>
      <c r="AE34" s="9"/>
      <c r="AF34" s="11">
        <v>139614</v>
      </c>
      <c r="AG34" s="11">
        <v>95495</v>
      </c>
      <c r="AH34" s="11">
        <v>200000</v>
      </c>
      <c r="AI34" s="9"/>
      <c r="AJ34" s="8">
        <f t="shared" si="4"/>
        <v>7370668.2260815352</v>
      </c>
      <c r="AK34" s="9"/>
      <c r="AL34" s="12">
        <v>49946</v>
      </c>
      <c r="AM34" s="12">
        <v>91807.32</v>
      </c>
      <c r="AN34" s="12">
        <v>80473.919999999998</v>
      </c>
      <c r="AO34" s="12">
        <v>0</v>
      </c>
      <c r="AP34" s="12">
        <v>226123.46</v>
      </c>
      <c r="AQ34" s="27">
        <f t="shared" si="5"/>
        <v>448350.69999999995</v>
      </c>
      <c r="AR34" s="9"/>
      <c r="AS34" s="10">
        <f t="shared" si="6"/>
        <v>7819018.9260815354</v>
      </c>
      <c r="AU34" s="35">
        <v>12502.4</v>
      </c>
    </row>
    <row r="35" spans="1:47" x14ac:dyDescent="0.35">
      <c r="A35" s="7" t="s">
        <v>39</v>
      </c>
      <c r="B35" s="9"/>
      <c r="C35" s="11">
        <v>144153229.63999999</v>
      </c>
      <c r="D35" s="9"/>
      <c r="E35" s="12">
        <v>6119540.5599999996</v>
      </c>
      <c r="F35" s="12">
        <v>11452835.359999999</v>
      </c>
      <c r="G35" s="12">
        <v>0</v>
      </c>
      <c r="H35" s="12">
        <v>1554901.02</v>
      </c>
      <c r="I35" s="12">
        <v>1178669.29</v>
      </c>
      <c r="J35" s="12">
        <v>31966.567583999997</v>
      </c>
      <c r="K35" s="12">
        <v>2280244.29</v>
      </c>
      <c r="L35" s="12">
        <v>0</v>
      </c>
      <c r="M35" s="12">
        <v>3150476.63</v>
      </c>
      <c r="N35" s="12">
        <v>2430796.0099999998</v>
      </c>
      <c r="O35" s="27">
        <f t="shared" si="1"/>
        <v>28199429.727583997</v>
      </c>
      <c r="P35" s="9"/>
      <c r="Q35" s="12">
        <v>0</v>
      </c>
      <c r="R35" s="12">
        <v>572394.57999999996</v>
      </c>
      <c r="S35" s="12"/>
      <c r="T35" s="12"/>
      <c r="U35" s="27">
        <f t="shared" si="2"/>
        <v>572394.57999999996</v>
      </c>
      <c r="V35" s="9"/>
      <c r="W35" s="12">
        <f>'WF Allocation'!AH34</f>
        <v>0</v>
      </c>
      <c r="X35" s="12">
        <f>'WF Allocation'!AJ34</f>
        <v>-7382.1117173759831</v>
      </c>
      <c r="Y35" s="12"/>
      <c r="Z35" s="12">
        <v>0</v>
      </c>
      <c r="AA35" s="12">
        <v>0</v>
      </c>
      <c r="AB35" s="27">
        <f t="shared" si="3"/>
        <v>-7382.1117173759831</v>
      </c>
      <c r="AC35" s="9"/>
      <c r="AD35" s="8">
        <f t="shared" si="0"/>
        <v>172917671.83586663</v>
      </c>
      <c r="AE35" s="9"/>
      <c r="AF35" s="11">
        <v>3891207</v>
      </c>
      <c r="AG35" s="11">
        <v>6929920</v>
      </c>
      <c r="AH35" s="11">
        <v>5102447.8499999996</v>
      </c>
      <c r="AI35" s="9"/>
      <c r="AJ35" s="8">
        <f t="shared" si="4"/>
        <v>188841246.68586662</v>
      </c>
      <c r="AK35" s="9"/>
      <c r="AL35" s="12">
        <v>923882</v>
      </c>
      <c r="AM35" s="12">
        <v>1915140.65</v>
      </c>
      <c r="AN35" s="12">
        <v>11887515.35</v>
      </c>
      <c r="AO35" s="12">
        <v>134778.64000000001</v>
      </c>
      <c r="AP35" s="12">
        <v>8758131.9600000009</v>
      </c>
      <c r="AQ35" s="27">
        <f t="shared" si="5"/>
        <v>23619448.600000001</v>
      </c>
      <c r="AR35" s="9"/>
      <c r="AS35" s="10">
        <f t="shared" si="6"/>
        <v>212460695.28586662</v>
      </c>
      <c r="AU35" s="35">
        <v>404065.29</v>
      </c>
    </row>
    <row r="36" spans="1:47" x14ac:dyDescent="0.35">
      <c r="A36" s="7" t="s">
        <v>40</v>
      </c>
      <c r="B36" s="9"/>
      <c r="C36" s="11">
        <v>18856724.300000001</v>
      </c>
      <c r="D36" s="9"/>
      <c r="E36" s="12">
        <v>775476.34</v>
      </c>
      <c r="F36" s="12">
        <v>2333297.27</v>
      </c>
      <c r="G36" s="12">
        <v>0</v>
      </c>
      <c r="H36" s="12">
        <v>204194.86</v>
      </c>
      <c r="I36" s="12">
        <v>154786.84</v>
      </c>
      <c r="J36" s="12">
        <v>0</v>
      </c>
      <c r="K36" s="12">
        <v>421080.14</v>
      </c>
      <c r="L36" s="12">
        <v>0</v>
      </c>
      <c r="M36" s="12">
        <v>413731.24</v>
      </c>
      <c r="N36" s="12">
        <v>319220.34999999998</v>
      </c>
      <c r="O36" s="27">
        <f t="shared" si="1"/>
        <v>4621787.0399999991</v>
      </c>
      <c r="P36" s="9"/>
      <c r="Q36" s="12">
        <v>24920</v>
      </c>
      <c r="R36" s="12">
        <v>43204.09</v>
      </c>
      <c r="S36" s="12"/>
      <c r="T36" s="12"/>
      <c r="U36" s="27">
        <f t="shared" si="2"/>
        <v>68124.09</v>
      </c>
      <c r="V36" s="9"/>
      <c r="W36" s="12">
        <f>'WF Allocation'!AH35</f>
        <v>0</v>
      </c>
      <c r="X36" s="12">
        <f>'WF Allocation'!AJ35</f>
        <v>-969.44386342891801</v>
      </c>
      <c r="Y36" s="12"/>
      <c r="Z36" s="12">
        <v>0</v>
      </c>
      <c r="AA36" s="12">
        <v>0</v>
      </c>
      <c r="AB36" s="27">
        <f t="shared" si="3"/>
        <v>-969.44386342891801</v>
      </c>
      <c r="AC36" s="9"/>
      <c r="AD36" s="8">
        <f t="shared" si="0"/>
        <v>23545665.986136571</v>
      </c>
      <c r="AE36" s="9"/>
      <c r="AF36" s="11">
        <v>410174</v>
      </c>
      <c r="AG36" s="11">
        <v>634796</v>
      </c>
      <c r="AH36" s="11">
        <v>505765.22</v>
      </c>
      <c r="AI36" s="9"/>
      <c r="AJ36" s="8">
        <f t="shared" si="4"/>
        <v>25096401.206136569</v>
      </c>
      <c r="AK36" s="9"/>
      <c r="AL36" s="12">
        <v>77378</v>
      </c>
      <c r="AM36" s="12">
        <v>266252.43</v>
      </c>
      <c r="AN36" s="12">
        <v>567708.18000000005</v>
      </c>
      <c r="AO36" s="12">
        <v>4728.55</v>
      </c>
      <c r="AP36" s="12">
        <v>651832.02</v>
      </c>
      <c r="AQ36" s="27">
        <f t="shared" si="5"/>
        <v>1567899.1800000002</v>
      </c>
      <c r="AR36" s="9"/>
      <c r="AS36" s="10">
        <f t="shared" si="6"/>
        <v>26664300.386136569</v>
      </c>
      <c r="AU36" s="35">
        <v>48431.43</v>
      </c>
    </row>
    <row r="37" spans="1:47" x14ac:dyDescent="0.35">
      <c r="A37" s="7" t="s">
        <v>41</v>
      </c>
      <c r="B37" s="9"/>
      <c r="C37" s="11">
        <v>1645066.7</v>
      </c>
      <c r="D37" s="9"/>
      <c r="E37" s="12">
        <v>66997.45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16104</v>
      </c>
      <c r="L37" s="12">
        <v>0</v>
      </c>
      <c r="M37" s="12">
        <v>0</v>
      </c>
      <c r="N37" s="12">
        <v>0</v>
      </c>
      <c r="O37" s="27">
        <f t="shared" si="1"/>
        <v>83101.45</v>
      </c>
      <c r="P37" s="9"/>
      <c r="Q37" s="12">
        <v>2447.52</v>
      </c>
      <c r="R37" s="12">
        <v>5490.02</v>
      </c>
      <c r="S37" s="12"/>
      <c r="T37" s="12"/>
      <c r="U37" s="27">
        <f t="shared" si="2"/>
        <v>7937.5400000000009</v>
      </c>
      <c r="V37" s="9"/>
      <c r="W37" s="12">
        <f>'WF Allocation'!AH36</f>
        <v>0</v>
      </c>
      <c r="X37" s="12">
        <f>'WF Allocation'!AJ36</f>
        <v>-74.171853951469856</v>
      </c>
      <c r="Y37" s="12"/>
      <c r="Z37" s="12">
        <v>0</v>
      </c>
      <c r="AA37" s="12">
        <v>0</v>
      </c>
      <c r="AB37" s="27">
        <f t="shared" si="3"/>
        <v>-74.171853951469856</v>
      </c>
      <c r="AC37" s="9"/>
      <c r="AD37" s="8">
        <f t="shared" si="0"/>
        <v>1736031.5181460485</v>
      </c>
      <c r="AE37" s="9"/>
      <c r="AF37" s="11">
        <v>36529</v>
      </c>
      <c r="AG37" s="11">
        <v>14929</v>
      </c>
      <c r="AH37" s="11">
        <v>200000</v>
      </c>
      <c r="AI37" s="9"/>
      <c r="AJ37" s="8">
        <f t="shared" si="4"/>
        <v>1987489.5181460485</v>
      </c>
      <c r="AK37" s="9"/>
      <c r="AL37" s="12">
        <v>9206</v>
      </c>
      <c r="AM37" s="12">
        <v>45283.8</v>
      </c>
      <c r="AN37" s="12">
        <v>12360.67</v>
      </c>
      <c r="AO37" s="12">
        <v>0</v>
      </c>
      <c r="AP37" s="12">
        <v>154059.10999999999</v>
      </c>
      <c r="AQ37" s="27">
        <f t="shared" si="5"/>
        <v>220909.58</v>
      </c>
      <c r="AR37" s="9"/>
      <c r="AS37" s="10">
        <f t="shared" si="6"/>
        <v>2208399.0981460484</v>
      </c>
      <c r="AU37" s="35">
        <v>2507.2399999999998</v>
      </c>
    </row>
    <row r="38" spans="1:47" x14ac:dyDescent="0.35">
      <c r="A38" s="7" t="s">
        <v>42</v>
      </c>
      <c r="B38" s="9"/>
      <c r="C38" s="11">
        <v>111922684.45999999</v>
      </c>
      <c r="D38" s="9"/>
      <c r="E38" s="12">
        <v>4744498.34</v>
      </c>
      <c r="F38" s="12">
        <v>4989357.63</v>
      </c>
      <c r="G38" s="12">
        <v>0</v>
      </c>
      <c r="H38" s="12">
        <v>1122740.69</v>
      </c>
      <c r="I38" s="12">
        <v>851076.67</v>
      </c>
      <c r="J38" s="12">
        <v>22585.634175999996</v>
      </c>
      <c r="K38" s="12">
        <v>2113227.7999999998</v>
      </c>
      <c r="L38" s="12">
        <v>0</v>
      </c>
      <c r="M38" s="12">
        <v>2274851.11</v>
      </c>
      <c r="N38" s="12">
        <v>1755194.42</v>
      </c>
      <c r="O38" s="27">
        <f t="shared" si="1"/>
        <v>17873532.294175997</v>
      </c>
      <c r="P38" s="9"/>
      <c r="Q38" s="12">
        <v>0</v>
      </c>
      <c r="R38" s="12">
        <v>915879.06</v>
      </c>
      <c r="S38" s="12"/>
      <c r="T38" s="12"/>
      <c r="U38" s="27">
        <f t="shared" ref="U38:U64" si="7">SUM(Q38:T38)</f>
        <v>915879.06</v>
      </c>
      <c r="V38" s="9"/>
      <c r="W38" s="12">
        <f>'WF Allocation'!AH37</f>
        <v>0</v>
      </c>
      <c r="X38" s="12">
        <f>'WF Allocation'!AJ37</f>
        <v>-5330.3696716144432</v>
      </c>
      <c r="Y38" s="12"/>
      <c r="Z38" s="12">
        <v>0</v>
      </c>
      <c r="AA38" s="12">
        <v>0</v>
      </c>
      <c r="AB38" s="27">
        <f t="shared" si="3"/>
        <v>-5330.3696716144432</v>
      </c>
      <c r="AC38" s="9"/>
      <c r="AD38" s="8">
        <f t="shared" ref="AD38:AD64" si="8">C38+O38+U38+AB38</f>
        <v>130706765.44450438</v>
      </c>
      <c r="AE38" s="9"/>
      <c r="AF38" s="11">
        <v>2296005</v>
      </c>
      <c r="AG38" s="11">
        <v>923656</v>
      </c>
      <c r="AH38" s="11">
        <v>4159766.15</v>
      </c>
      <c r="AI38" s="9"/>
      <c r="AJ38" s="8">
        <f t="shared" si="4"/>
        <v>138086192.59450439</v>
      </c>
      <c r="AK38" s="9"/>
      <c r="AL38" s="12">
        <v>532226</v>
      </c>
      <c r="AM38" s="12">
        <v>1458505.12</v>
      </c>
      <c r="AN38" s="12">
        <v>6283898.9299999997</v>
      </c>
      <c r="AO38" s="12">
        <v>75935.91</v>
      </c>
      <c r="AP38" s="12">
        <v>9263854.6999999993</v>
      </c>
      <c r="AQ38" s="27">
        <f t="shared" ref="AQ38:AQ64" si="9">SUM(AL38:AP38)</f>
        <v>17614420.66</v>
      </c>
      <c r="AR38" s="9"/>
      <c r="AS38" s="10">
        <f t="shared" si="6"/>
        <v>155700613.25450438</v>
      </c>
      <c r="AU38" s="35">
        <v>301690.92</v>
      </c>
    </row>
    <row r="39" spans="1:47" x14ac:dyDescent="0.35">
      <c r="A39" s="7" t="s">
        <v>43</v>
      </c>
      <c r="B39" s="9"/>
      <c r="C39" s="11">
        <v>87477228.920000002</v>
      </c>
      <c r="D39" s="9"/>
      <c r="E39" s="12">
        <v>3495781.18</v>
      </c>
      <c r="F39" s="12">
        <v>5044039.6900000004</v>
      </c>
      <c r="G39" s="12">
        <v>0</v>
      </c>
      <c r="H39" s="12">
        <v>892554.97</v>
      </c>
      <c r="I39" s="12">
        <v>676587.85</v>
      </c>
      <c r="J39" s="12">
        <v>21801.06768</v>
      </c>
      <c r="K39" s="12">
        <v>158619.87</v>
      </c>
      <c r="L39" s="12">
        <v>0</v>
      </c>
      <c r="M39" s="12">
        <v>1808458.24</v>
      </c>
      <c r="N39" s="12">
        <v>1395342.23</v>
      </c>
      <c r="O39" s="27">
        <f t="shared" si="1"/>
        <v>13493185.097680001</v>
      </c>
      <c r="P39" s="9"/>
      <c r="Q39" s="12">
        <v>43920</v>
      </c>
      <c r="R39" s="12">
        <v>155391.51999999999</v>
      </c>
      <c r="S39" s="12"/>
      <c r="T39" s="12"/>
      <c r="U39" s="27">
        <f t="shared" si="7"/>
        <v>199311.52</v>
      </c>
      <c r="V39" s="9"/>
      <c r="W39" s="12">
        <f>'WF Allocation'!AH38</f>
        <v>0</v>
      </c>
      <c r="X39" s="12">
        <f>'WF Allocation'!AJ38</f>
        <v>-4237.5304996947016</v>
      </c>
      <c r="Y39" s="12"/>
      <c r="Z39" s="12">
        <v>0</v>
      </c>
      <c r="AA39" s="12">
        <v>0</v>
      </c>
      <c r="AB39" s="27">
        <f t="shared" si="3"/>
        <v>-4237.5304996947016</v>
      </c>
      <c r="AC39" s="9"/>
      <c r="AD39" s="8">
        <f t="shared" si="8"/>
        <v>101165488.0071803</v>
      </c>
      <c r="AE39" s="9"/>
      <c r="AF39" s="11">
        <v>2090813</v>
      </c>
      <c r="AG39" s="11">
        <v>3560591</v>
      </c>
      <c r="AH39" s="11">
        <v>2306027.37</v>
      </c>
      <c r="AI39" s="9"/>
      <c r="AJ39" s="8">
        <f t="shared" si="4"/>
        <v>109122919.37718031</v>
      </c>
      <c r="AK39" s="9"/>
      <c r="AL39" s="12">
        <v>340254</v>
      </c>
      <c r="AM39" s="12">
        <v>937890.66</v>
      </c>
      <c r="AN39" s="12">
        <v>4790276</v>
      </c>
      <c r="AO39" s="12">
        <v>6594.29</v>
      </c>
      <c r="AP39" s="12">
        <v>5091684.53</v>
      </c>
      <c r="AQ39" s="27">
        <f t="shared" si="9"/>
        <v>11166699.48</v>
      </c>
      <c r="AR39" s="9"/>
      <c r="AS39" s="10">
        <f t="shared" si="6"/>
        <v>120289618.85718031</v>
      </c>
      <c r="AU39" s="35">
        <v>191628.48</v>
      </c>
    </row>
    <row r="40" spans="1:47" x14ac:dyDescent="0.35">
      <c r="A40" s="7" t="s">
        <v>44</v>
      </c>
      <c r="B40" s="9"/>
      <c r="C40" s="11">
        <v>4054932.94</v>
      </c>
      <c r="D40" s="9"/>
      <c r="E40" s="12">
        <v>165237.81</v>
      </c>
      <c r="F40" s="12">
        <v>0</v>
      </c>
      <c r="G40" s="12">
        <v>182600.6</v>
      </c>
      <c r="H40" s="12">
        <v>0</v>
      </c>
      <c r="I40" s="12">
        <v>0</v>
      </c>
      <c r="J40" s="12">
        <v>0</v>
      </c>
      <c r="K40" s="12">
        <v>9748.44</v>
      </c>
      <c r="L40" s="12">
        <v>0</v>
      </c>
      <c r="M40" s="12">
        <v>0</v>
      </c>
      <c r="N40" s="12">
        <v>0</v>
      </c>
      <c r="O40" s="27">
        <f t="shared" si="1"/>
        <v>357586.85000000003</v>
      </c>
      <c r="P40" s="9"/>
      <c r="Q40" s="12">
        <v>0</v>
      </c>
      <c r="R40" s="12">
        <v>19811.82</v>
      </c>
      <c r="S40" s="12"/>
      <c r="T40" s="12"/>
      <c r="U40" s="27">
        <f t="shared" si="7"/>
        <v>19811.82</v>
      </c>
      <c r="V40" s="9"/>
      <c r="W40" s="12">
        <f>'WF Allocation'!AH39</f>
        <v>0</v>
      </c>
      <c r="X40" s="12">
        <f>'WF Allocation'!AJ39</f>
        <v>-186.77070850493149</v>
      </c>
      <c r="Y40" s="12"/>
      <c r="Z40" s="12">
        <v>0</v>
      </c>
      <c r="AA40" s="12">
        <v>0</v>
      </c>
      <c r="AB40" s="27">
        <f t="shared" si="3"/>
        <v>-186.77070850493149</v>
      </c>
      <c r="AC40" s="9"/>
      <c r="AD40" s="8">
        <f t="shared" si="8"/>
        <v>4432144.8392914953</v>
      </c>
      <c r="AE40" s="9"/>
      <c r="AF40" s="11">
        <v>70059</v>
      </c>
      <c r="AG40" s="11">
        <v>34642</v>
      </c>
      <c r="AH40" s="11">
        <v>200000</v>
      </c>
      <c r="AI40" s="9"/>
      <c r="AJ40" s="8">
        <f t="shared" si="4"/>
        <v>4736845.8392914953</v>
      </c>
      <c r="AK40" s="9"/>
      <c r="AL40" s="12">
        <v>14700</v>
      </c>
      <c r="AM40" s="12">
        <v>69471.600000000006</v>
      </c>
      <c r="AN40" s="12">
        <v>120887.18</v>
      </c>
      <c r="AO40" s="12">
        <v>0</v>
      </c>
      <c r="AP40" s="12">
        <v>103347.12</v>
      </c>
      <c r="AQ40" s="27">
        <f t="shared" si="9"/>
        <v>308405.90000000002</v>
      </c>
      <c r="AR40" s="9"/>
      <c r="AS40" s="10">
        <f t="shared" si="6"/>
        <v>5045251.7392914956</v>
      </c>
      <c r="AU40" s="35">
        <v>7192.41</v>
      </c>
    </row>
    <row r="41" spans="1:47" x14ac:dyDescent="0.35">
      <c r="A41" s="7" t="s">
        <v>45</v>
      </c>
      <c r="B41" s="9"/>
      <c r="C41" s="11">
        <v>113857522.76000001</v>
      </c>
      <c r="D41" s="9"/>
      <c r="E41" s="12">
        <v>4401502.41</v>
      </c>
      <c r="F41" s="12">
        <v>16168915.460000001</v>
      </c>
      <c r="G41" s="12">
        <v>0</v>
      </c>
      <c r="H41" s="12">
        <v>1175037.17</v>
      </c>
      <c r="I41" s="12">
        <v>890719.22</v>
      </c>
      <c r="J41" s="12">
        <v>38230.259647999999</v>
      </c>
      <c r="K41" s="12">
        <v>-2809826.54</v>
      </c>
      <c r="L41" s="12">
        <v>0</v>
      </c>
      <c r="M41" s="12">
        <v>2380812.08</v>
      </c>
      <c r="N41" s="12">
        <v>1836950.15</v>
      </c>
      <c r="O41" s="27">
        <f t="shared" si="1"/>
        <v>24082340.209647998</v>
      </c>
      <c r="P41" s="9"/>
      <c r="Q41" s="12">
        <v>239760</v>
      </c>
      <c r="R41" s="12">
        <v>1153382.23</v>
      </c>
      <c r="S41" s="12"/>
      <c r="T41" s="12"/>
      <c r="U41" s="27">
        <f t="shared" si="7"/>
        <v>1393142.23</v>
      </c>
      <c r="V41" s="9"/>
      <c r="W41" s="12">
        <f>'WF Allocation'!AH40</f>
        <v>0</v>
      </c>
      <c r="X41" s="12">
        <f>'WF Allocation'!AJ40</f>
        <v>-5578.6545491401648</v>
      </c>
      <c r="Y41" s="12"/>
      <c r="Z41" s="12">
        <v>0</v>
      </c>
      <c r="AA41" s="12">
        <v>0</v>
      </c>
      <c r="AB41" s="27">
        <f t="shared" si="3"/>
        <v>-5578.6545491401648</v>
      </c>
      <c r="AC41" s="9"/>
      <c r="AD41" s="8">
        <f t="shared" si="8"/>
        <v>139327426.54509884</v>
      </c>
      <c r="AE41" s="9"/>
      <c r="AF41" s="11">
        <v>2569673</v>
      </c>
      <c r="AG41" s="11">
        <v>1264732</v>
      </c>
      <c r="AH41" s="11">
        <v>3933868.37</v>
      </c>
      <c r="AI41" s="9"/>
      <c r="AJ41" s="8">
        <f t="shared" si="4"/>
        <v>147095699.91509885</v>
      </c>
      <c r="AK41" s="9"/>
      <c r="AL41" s="12">
        <v>435474</v>
      </c>
      <c r="AM41" s="12">
        <v>1311981.83</v>
      </c>
      <c r="AN41" s="12">
        <v>6711278.6100000003</v>
      </c>
      <c r="AO41" s="12">
        <v>-132513.76999999999</v>
      </c>
      <c r="AP41" s="12">
        <v>14821566.359999999</v>
      </c>
      <c r="AQ41" s="27">
        <f t="shared" si="9"/>
        <v>23147787.030000001</v>
      </c>
      <c r="AR41" s="9"/>
      <c r="AS41" s="10">
        <f t="shared" si="6"/>
        <v>170243486.94509885</v>
      </c>
      <c r="AU41" s="35">
        <v>273286.76</v>
      </c>
    </row>
    <row r="42" spans="1:47" x14ac:dyDescent="0.35">
      <c r="A42" s="7" t="s">
        <v>46</v>
      </c>
      <c r="B42" s="9"/>
      <c r="C42" s="11">
        <v>152403907.94</v>
      </c>
      <c r="D42" s="9"/>
      <c r="E42" s="12">
        <v>6307885.4000000004</v>
      </c>
      <c r="F42" s="12">
        <v>0</v>
      </c>
      <c r="G42" s="12">
        <v>0</v>
      </c>
      <c r="H42" s="12">
        <v>0</v>
      </c>
      <c r="I42" s="12">
        <v>1074873.8899999999</v>
      </c>
      <c r="J42" s="12">
        <v>7684.6721279999992</v>
      </c>
      <c r="K42" s="12">
        <v>1584219.76</v>
      </c>
      <c r="L42" s="12">
        <v>0</v>
      </c>
      <c r="M42" s="12">
        <v>0</v>
      </c>
      <c r="N42" s="12">
        <v>2216736.42</v>
      </c>
      <c r="O42" s="27">
        <f t="shared" si="1"/>
        <v>11191400.142128</v>
      </c>
      <c r="P42" s="9"/>
      <c r="Q42" s="12">
        <v>0</v>
      </c>
      <c r="R42" s="12">
        <v>230103.57</v>
      </c>
      <c r="S42" s="12"/>
      <c r="T42" s="12"/>
      <c r="U42" s="27">
        <f t="shared" si="7"/>
        <v>230103.57</v>
      </c>
      <c r="V42" s="9"/>
      <c r="W42" s="12">
        <f>'WF Allocation'!AH41</f>
        <v>0</v>
      </c>
      <c r="X42" s="12">
        <f>'WF Allocation'!AJ41</f>
        <v>-6809.1259840746125</v>
      </c>
      <c r="Y42" s="12"/>
      <c r="Z42" s="12">
        <v>0</v>
      </c>
      <c r="AA42" s="12">
        <v>0</v>
      </c>
      <c r="AB42" s="27">
        <f t="shared" si="3"/>
        <v>-6809.1259840746125</v>
      </c>
      <c r="AC42" s="9"/>
      <c r="AD42" s="8">
        <f t="shared" si="8"/>
        <v>163818602.52614391</v>
      </c>
      <c r="AE42" s="9"/>
      <c r="AF42" s="11">
        <v>3882649</v>
      </c>
      <c r="AG42" s="11">
        <v>2853598</v>
      </c>
      <c r="AH42" s="11">
        <v>6001161.4500000002</v>
      </c>
      <c r="AI42" s="9"/>
      <c r="AJ42" s="8">
        <f t="shared" si="4"/>
        <v>176556010.9761439</v>
      </c>
      <c r="AK42" s="9"/>
      <c r="AL42" s="12">
        <v>718442</v>
      </c>
      <c r="AM42" s="12">
        <v>1992171.53</v>
      </c>
      <c r="AN42" s="12">
        <v>6801580.1299999999</v>
      </c>
      <c r="AO42" s="12">
        <v>30847.47</v>
      </c>
      <c r="AP42" s="12">
        <v>6128459.6399999997</v>
      </c>
      <c r="AQ42" s="27">
        <f t="shared" si="9"/>
        <v>15671500.77</v>
      </c>
      <c r="AR42" s="9"/>
      <c r="AS42" s="10">
        <f t="shared" si="6"/>
        <v>192227511.74614391</v>
      </c>
      <c r="AU42" s="35">
        <v>419520.35</v>
      </c>
    </row>
    <row r="43" spans="1:47" x14ac:dyDescent="0.35">
      <c r="A43" s="7" t="s">
        <v>47</v>
      </c>
      <c r="B43" s="9"/>
      <c r="C43" s="11">
        <v>52479408.159999996</v>
      </c>
      <c r="D43" s="9"/>
      <c r="E43" s="12">
        <v>2421941.67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620122.87</v>
      </c>
      <c r="L43" s="12">
        <v>0</v>
      </c>
      <c r="M43" s="12">
        <v>0</v>
      </c>
      <c r="N43" s="12">
        <v>0</v>
      </c>
      <c r="O43" s="27">
        <f t="shared" si="1"/>
        <v>3042064.54</v>
      </c>
      <c r="P43" s="9"/>
      <c r="Q43" s="12">
        <v>17515</v>
      </c>
      <c r="R43" s="12">
        <v>104787.83</v>
      </c>
      <c r="S43" s="12"/>
      <c r="T43" s="12"/>
      <c r="U43" s="27">
        <f t="shared" si="7"/>
        <v>122302.83</v>
      </c>
      <c r="V43" s="9"/>
      <c r="W43" s="12">
        <f>'WF Allocation'!AH42</f>
        <v>0</v>
      </c>
      <c r="X43" s="12">
        <f>'WF Allocation'!AJ42</f>
        <v>-2549.7690347769853</v>
      </c>
      <c r="Y43" s="12"/>
      <c r="Z43" s="12">
        <v>0</v>
      </c>
      <c r="AA43" s="12">
        <v>0</v>
      </c>
      <c r="AB43" s="27">
        <f t="shared" si="3"/>
        <v>-2549.7690347769853</v>
      </c>
      <c r="AC43" s="9"/>
      <c r="AD43" s="8">
        <f t="shared" si="8"/>
        <v>55641225.760965213</v>
      </c>
      <c r="AE43" s="9"/>
      <c r="AF43" s="11">
        <v>1531727</v>
      </c>
      <c r="AG43" s="11">
        <v>5487134</v>
      </c>
      <c r="AH43" s="11">
        <v>1071398.8999999999</v>
      </c>
      <c r="AI43" s="9"/>
      <c r="AJ43" s="8">
        <f t="shared" si="4"/>
        <v>63731485.660965212</v>
      </c>
      <c r="AK43" s="9"/>
      <c r="AL43" s="12">
        <v>272528</v>
      </c>
      <c r="AM43" s="12">
        <v>554281.68000000005</v>
      </c>
      <c r="AN43" s="12">
        <v>4122118.36</v>
      </c>
      <c r="AO43" s="12">
        <v>37671.53</v>
      </c>
      <c r="AP43" s="12">
        <v>2907007.5</v>
      </c>
      <c r="AQ43" s="27">
        <f t="shared" si="9"/>
        <v>7893607.0700000003</v>
      </c>
      <c r="AR43" s="9"/>
      <c r="AS43" s="10">
        <f t="shared" si="6"/>
        <v>71625092.730965212</v>
      </c>
      <c r="AU43" s="35">
        <v>110595.66</v>
      </c>
    </row>
    <row r="44" spans="1:47" x14ac:dyDescent="0.35">
      <c r="A44" s="7" t="s">
        <v>48</v>
      </c>
      <c r="B44" s="9"/>
      <c r="C44" s="11">
        <v>39689962.520000003</v>
      </c>
      <c r="D44" s="9"/>
      <c r="E44" s="12">
        <v>1583675.45</v>
      </c>
      <c r="F44" s="12">
        <v>4343210.95</v>
      </c>
      <c r="G44" s="12">
        <v>0</v>
      </c>
      <c r="H44" s="12">
        <v>424383.48</v>
      </c>
      <c r="I44" s="12">
        <v>321697.51</v>
      </c>
      <c r="J44" s="12">
        <v>3364.6809279999998</v>
      </c>
      <c r="K44" s="12">
        <v>441263.22</v>
      </c>
      <c r="L44" s="12">
        <v>0</v>
      </c>
      <c r="M44" s="12">
        <v>859868.4</v>
      </c>
      <c r="N44" s="12">
        <v>663443.94999999995</v>
      </c>
      <c r="O44" s="27">
        <f t="shared" si="1"/>
        <v>8640907.6409280002</v>
      </c>
      <c r="P44" s="9"/>
      <c r="Q44" s="12">
        <v>51955</v>
      </c>
      <c r="R44" s="12">
        <v>72563.78</v>
      </c>
      <c r="S44" s="12"/>
      <c r="T44" s="12"/>
      <c r="U44" s="27">
        <f t="shared" si="7"/>
        <v>124518.78</v>
      </c>
      <c r="V44" s="9"/>
      <c r="W44" s="12">
        <f>'WF Allocation'!AH43</f>
        <v>0</v>
      </c>
      <c r="X44" s="12">
        <f>'WF Allocation'!AJ43</f>
        <v>-2014.8203979794257</v>
      </c>
      <c r="Y44" s="12"/>
      <c r="Z44" s="12">
        <v>0</v>
      </c>
      <c r="AA44" s="12">
        <v>0</v>
      </c>
      <c r="AB44" s="27">
        <f t="shared" si="3"/>
        <v>-2014.8203979794257</v>
      </c>
      <c r="AC44" s="9"/>
      <c r="AD44" s="8">
        <f t="shared" si="8"/>
        <v>48453374.120530024</v>
      </c>
      <c r="AE44" s="9"/>
      <c r="AF44" s="11">
        <v>859541</v>
      </c>
      <c r="AG44" s="11">
        <v>1245356</v>
      </c>
      <c r="AH44" s="11">
        <v>1276342.71</v>
      </c>
      <c r="AI44" s="9"/>
      <c r="AJ44" s="8">
        <f t="shared" si="4"/>
        <v>51834613.830530025</v>
      </c>
      <c r="AK44" s="9"/>
      <c r="AL44" s="12">
        <v>201698</v>
      </c>
      <c r="AM44" s="12">
        <v>483455.02</v>
      </c>
      <c r="AN44" s="12">
        <v>1968677.71</v>
      </c>
      <c r="AO44" s="12">
        <v>11659.67</v>
      </c>
      <c r="AP44" s="12">
        <v>2886865.61</v>
      </c>
      <c r="AQ44" s="27">
        <f t="shared" si="9"/>
        <v>5552356.0099999998</v>
      </c>
      <c r="AR44" s="9"/>
      <c r="AS44" s="10">
        <f t="shared" si="6"/>
        <v>57386969.840530023</v>
      </c>
      <c r="AU44" s="35">
        <v>94483.77</v>
      </c>
    </row>
    <row r="45" spans="1:47" x14ac:dyDescent="0.35">
      <c r="A45" s="7" t="s">
        <v>49</v>
      </c>
      <c r="B45" s="9"/>
      <c r="C45" s="11">
        <v>15425288.49</v>
      </c>
      <c r="D45" s="9"/>
      <c r="E45" s="12">
        <v>625041.9</v>
      </c>
      <c r="F45" s="12">
        <v>459971.19</v>
      </c>
      <c r="G45" s="12">
        <v>0</v>
      </c>
      <c r="H45" s="12">
        <v>153342.39000000001</v>
      </c>
      <c r="I45" s="12">
        <v>116238.89</v>
      </c>
      <c r="J45" s="12">
        <v>2825.9638399999999</v>
      </c>
      <c r="K45" s="12">
        <v>145587.93</v>
      </c>
      <c r="L45" s="12">
        <v>0</v>
      </c>
      <c r="M45" s="12">
        <v>310696.05</v>
      </c>
      <c r="N45" s="12">
        <v>239722.05</v>
      </c>
      <c r="O45" s="27">
        <f t="shared" si="1"/>
        <v>2053426.36384</v>
      </c>
      <c r="P45" s="9"/>
      <c r="Q45" s="12">
        <v>18700</v>
      </c>
      <c r="R45" s="12">
        <v>41771.910000000003</v>
      </c>
      <c r="S45" s="12"/>
      <c r="T45" s="12"/>
      <c r="U45" s="27">
        <f t="shared" si="7"/>
        <v>60471.91</v>
      </c>
      <c r="V45" s="9"/>
      <c r="W45" s="12">
        <f>'WF Allocation'!AH44</f>
        <v>0</v>
      </c>
      <c r="X45" s="12">
        <f>'WF Allocation'!AJ44</f>
        <v>-728.01458815641809</v>
      </c>
      <c r="Y45" s="12"/>
      <c r="Z45" s="12">
        <v>0</v>
      </c>
      <c r="AA45" s="12">
        <v>0</v>
      </c>
      <c r="AB45" s="27">
        <f t="shared" si="3"/>
        <v>-728.01458815641809</v>
      </c>
      <c r="AC45" s="9"/>
      <c r="AD45" s="8">
        <f t="shared" si="8"/>
        <v>17538458.749251846</v>
      </c>
      <c r="AE45" s="9"/>
      <c r="AF45" s="11">
        <v>376713</v>
      </c>
      <c r="AG45" s="11">
        <v>298957</v>
      </c>
      <c r="AH45" s="11">
        <v>750574.38585507451</v>
      </c>
      <c r="AI45" s="9"/>
      <c r="AJ45" s="8">
        <f t="shared" si="4"/>
        <v>18964703.135106921</v>
      </c>
      <c r="AK45" s="9"/>
      <c r="AL45" s="12">
        <v>130020</v>
      </c>
      <c r="AM45" s="12">
        <v>197513.4</v>
      </c>
      <c r="AN45" s="12">
        <v>922127.47</v>
      </c>
      <c r="AO45" s="12">
        <v>5833.84</v>
      </c>
      <c r="AP45" s="12">
        <v>805354.4</v>
      </c>
      <c r="AQ45" s="27">
        <f t="shared" si="9"/>
        <v>2060849.1100000003</v>
      </c>
      <c r="AR45" s="9"/>
      <c r="AS45" s="10">
        <f t="shared" si="6"/>
        <v>21025552.245106921</v>
      </c>
      <c r="AU45" s="35">
        <v>35434.639999999999</v>
      </c>
    </row>
    <row r="46" spans="1:47" x14ac:dyDescent="0.35">
      <c r="A46" s="7" t="s">
        <v>50</v>
      </c>
      <c r="B46" s="9"/>
      <c r="C46" s="11">
        <v>38223421.909999996</v>
      </c>
      <c r="D46" s="9"/>
      <c r="E46" s="12">
        <v>1614412.42</v>
      </c>
      <c r="F46" s="12">
        <v>0</v>
      </c>
      <c r="G46" s="12">
        <v>0</v>
      </c>
      <c r="H46" s="12">
        <v>0</v>
      </c>
      <c r="I46" s="12">
        <v>278272.46999999997</v>
      </c>
      <c r="J46" s="12">
        <v>5180.5752319999992</v>
      </c>
      <c r="K46" s="12">
        <v>90554.05</v>
      </c>
      <c r="L46" s="12">
        <v>0</v>
      </c>
      <c r="M46" s="12">
        <v>0</v>
      </c>
      <c r="N46" s="12">
        <v>573887.53</v>
      </c>
      <c r="O46" s="27">
        <f t="shared" si="1"/>
        <v>2562307.0452319998</v>
      </c>
      <c r="P46" s="9"/>
      <c r="Q46" s="12">
        <v>39742.480000000003</v>
      </c>
      <c r="R46" s="12">
        <v>48694.12</v>
      </c>
      <c r="S46" s="12"/>
      <c r="T46" s="12"/>
      <c r="U46" s="27">
        <f t="shared" si="7"/>
        <v>88436.6</v>
      </c>
      <c r="V46" s="9"/>
      <c r="W46" s="12">
        <f>'WF Allocation'!AH45</f>
        <v>0</v>
      </c>
      <c r="X46" s="12">
        <f>'WF Allocation'!AJ45</f>
        <v>-1761.5739375571995</v>
      </c>
      <c r="Y46" s="12"/>
      <c r="Z46" s="12">
        <v>0</v>
      </c>
      <c r="AA46" s="12">
        <v>0</v>
      </c>
      <c r="AB46" s="27">
        <f t="shared" si="3"/>
        <v>-1761.5739375571995</v>
      </c>
      <c r="AC46" s="9"/>
      <c r="AD46" s="8">
        <f t="shared" si="8"/>
        <v>40872403.981294438</v>
      </c>
      <c r="AE46" s="9"/>
      <c r="AF46" s="11">
        <v>932577</v>
      </c>
      <c r="AG46" s="11">
        <v>2411112</v>
      </c>
      <c r="AH46" s="11">
        <v>986103.94</v>
      </c>
      <c r="AI46" s="9"/>
      <c r="AJ46" s="8">
        <f t="shared" si="4"/>
        <v>45202196.921294436</v>
      </c>
      <c r="AK46" s="9"/>
      <c r="AL46" s="12">
        <v>329518</v>
      </c>
      <c r="AM46" s="12">
        <v>487187.47000000003</v>
      </c>
      <c r="AN46" s="12">
        <v>2842853.53</v>
      </c>
      <c r="AO46" s="12">
        <v>4129.82</v>
      </c>
      <c r="AP46" s="12">
        <v>829503.15</v>
      </c>
      <c r="AQ46" s="27">
        <f t="shared" si="9"/>
        <v>4493191.97</v>
      </c>
      <c r="AR46" s="9"/>
      <c r="AS46" s="10">
        <f t="shared" si="6"/>
        <v>49695388.891294435</v>
      </c>
      <c r="AU46" s="35">
        <v>97435.8</v>
      </c>
    </row>
    <row r="47" spans="1:47" x14ac:dyDescent="0.35">
      <c r="A47" s="7" t="s">
        <v>51</v>
      </c>
      <c r="B47" s="9"/>
      <c r="C47" s="11">
        <v>23830943.309999999</v>
      </c>
      <c r="D47" s="9"/>
      <c r="E47" s="12">
        <v>998553.19</v>
      </c>
      <c r="F47" s="12">
        <v>0</v>
      </c>
      <c r="G47" s="12">
        <v>0</v>
      </c>
      <c r="H47" s="12">
        <v>0</v>
      </c>
      <c r="I47" s="12">
        <v>164038.45000000001</v>
      </c>
      <c r="J47" s="12">
        <v>12337.627232000001</v>
      </c>
      <c r="K47" s="12">
        <v>-18898.3</v>
      </c>
      <c r="L47" s="12">
        <v>0</v>
      </c>
      <c r="M47" s="12">
        <v>0</v>
      </c>
      <c r="N47" s="12">
        <v>338300.17</v>
      </c>
      <c r="O47" s="27">
        <f t="shared" si="1"/>
        <v>1494331.1372319998</v>
      </c>
      <c r="P47" s="9"/>
      <c r="Q47" s="12">
        <v>44718.76</v>
      </c>
      <c r="R47" s="12">
        <v>16231.37</v>
      </c>
      <c r="S47" s="12"/>
      <c r="T47" s="12"/>
      <c r="U47" s="27">
        <f t="shared" si="7"/>
        <v>60950.130000000005</v>
      </c>
      <c r="V47" s="9"/>
      <c r="W47" s="12">
        <f>'WF Allocation'!AH46</f>
        <v>0</v>
      </c>
      <c r="X47" s="12">
        <f>'WF Allocation'!AJ46</f>
        <v>-1060.4635025174141</v>
      </c>
      <c r="Y47" s="12"/>
      <c r="Z47" s="12">
        <v>0</v>
      </c>
      <c r="AA47" s="12">
        <v>0</v>
      </c>
      <c r="AB47" s="27">
        <f t="shared" si="3"/>
        <v>-1060.4635025174141</v>
      </c>
      <c r="AC47" s="9"/>
      <c r="AD47" s="8">
        <f t="shared" si="8"/>
        <v>25385164.113729477</v>
      </c>
      <c r="AE47" s="9"/>
      <c r="AF47" s="11">
        <v>569017</v>
      </c>
      <c r="AG47" s="11">
        <v>1597661</v>
      </c>
      <c r="AH47" s="11">
        <v>1228201.43</v>
      </c>
      <c r="AI47" s="9"/>
      <c r="AJ47" s="8">
        <f t="shared" si="4"/>
        <v>28780043.543729477</v>
      </c>
      <c r="AK47" s="9"/>
      <c r="AL47" s="12">
        <v>162858</v>
      </c>
      <c r="AM47" s="12">
        <v>299424.58</v>
      </c>
      <c r="AN47" s="12">
        <v>2287044.39</v>
      </c>
      <c r="AO47" s="12">
        <v>-9507.7000000000007</v>
      </c>
      <c r="AP47" s="12">
        <v>1316470.4099999999</v>
      </c>
      <c r="AQ47" s="27">
        <f t="shared" si="9"/>
        <v>4056289.6799999997</v>
      </c>
      <c r="AR47" s="9"/>
      <c r="AS47" s="10">
        <f t="shared" si="6"/>
        <v>32836333.223729476</v>
      </c>
      <c r="AU47" s="35">
        <v>57011.87</v>
      </c>
    </row>
    <row r="48" spans="1:47" x14ac:dyDescent="0.35">
      <c r="A48" s="7" t="s">
        <v>52</v>
      </c>
      <c r="B48" s="9"/>
      <c r="C48" s="11">
        <v>80605746.969999999</v>
      </c>
      <c r="D48" s="9"/>
      <c r="E48" s="12">
        <v>3259803</v>
      </c>
      <c r="F48" s="12">
        <v>0</v>
      </c>
      <c r="G48" s="12">
        <v>0</v>
      </c>
      <c r="H48" s="12">
        <v>0</v>
      </c>
      <c r="I48" s="12">
        <v>582192.73</v>
      </c>
      <c r="J48" s="12">
        <v>0</v>
      </c>
      <c r="K48" s="12">
        <v>562687.31999999995</v>
      </c>
      <c r="L48" s="12">
        <v>0</v>
      </c>
      <c r="M48" s="12">
        <v>0</v>
      </c>
      <c r="N48" s="12">
        <v>1200669.08</v>
      </c>
      <c r="O48" s="27">
        <f t="shared" si="1"/>
        <v>5605352.1299999999</v>
      </c>
      <c r="P48" s="9"/>
      <c r="Q48" s="12">
        <v>0</v>
      </c>
      <c r="R48" s="12">
        <v>134624.91</v>
      </c>
      <c r="S48" s="12"/>
      <c r="T48" s="12"/>
      <c r="U48" s="27">
        <f t="shared" si="7"/>
        <v>134624.91</v>
      </c>
      <c r="V48" s="9"/>
      <c r="W48" s="12">
        <f>'WF Allocation'!AH47</f>
        <v>0</v>
      </c>
      <c r="X48" s="12">
        <f>'WF Allocation'!AJ47</f>
        <v>-3668.1229447248056</v>
      </c>
      <c r="Y48" s="12"/>
      <c r="Z48" s="12">
        <v>0</v>
      </c>
      <c r="AA48" s="12">
        <v>0</v>
      </c>
      <c r="AB48" s="27">
        <f t="shared" si="3"/>
        <v>-3668.1229447248056</v>
      </c>
      <c r="AC48" s="9"/>
      <c r="AD48" s="8">
        <f t="shared" si="8"/>
        <v>86342055.887055263</v>
      </c>
      <c r="AE48" s="9"/>
      <c r="AF48" s="11">
        <v>2129236</v>
      </c>
      <c r="AG48" s="11">
        <v>2309466</v>
      </c>
      <c r="AH48" s="11">
        <v>2846991.72</v>
      </c>
      <c r="AI48" s="9"/>
      <c r="AJ48" s="8">
        <f t="shared" si="4"/>
        <v>93627749.607055262</v>
      </c>
      <c r="AK48" s="9"/>
      <c r="AL48" s="12">
        <v>452782</v>
      </c>
      <c r="AM48" s="12">
        <v>1180268.8600000001</v>
      </c>
      <c r="AN48" s="12">
        <v>7577160.6200000001</v>
      </c>
      <c r="AO48" s="12">
        <v>16202.16</v>
      </c>
      <c r="AP48" s="12">
        <v>3666823.05</v>
      </c>
      <c r="AQ48" s="27">
        <f t="shared" si="9"/>
        <v>12893236.690000001</v>
      </c>
      <c r="AR48" s="9"/>
      <c r="AS48" s="10">
        <f t="shared" si="6"/>
        <v>106520986.29705526</v>
      </c>
      <c r="AU48" s="35">
        <v>245192.66</v>
      </c>
    </row>
    <row r="49" spans="1:47" x14ac:dyDescent="0.35">
      <c r="A49" s="7" t="s">
        <v>53</v>
      </c>
      <c r="B49" s="9"/>
      <c r="C49" s="11">
        <v>14143208.310000001</v>
      </c>
      <c r="D49" s="9"/>
      <c r="E49" s="12">
        <v>586265.75</v>
      </c>
      <c r="F49" s="12">
        <v>0</v>
      </c>
      <c r="G49" s="12">
        <v>0</v>
      </c>
      <c r="H49" s="12">
        <v>82841.95</v>
      </c>
      <c r="I49" s="12">
        <v>104751.13</v>
      </c>
      <c r="J49" s="12">
        <v>0</v>
      </c>
      <c r="K49" s="12">
        <v>199909.55</v>
      </c>
      <c r="L49" s="12">
        <v>0</v>
      </c>
      <c r="M49" s="12">
        <v>241967.27</v>
      </c>
      <c r="N49" s="12">
        <v>216030.6</v>
      </c>
      <c r="O49" s="27">
        <f t="shared" si="1"/>
        <v>1431766.25</v>
      </c>
      <c r="P49" s="9"/>
      <c r="Q49" s="12">
        <v>21903.759999999998</v>
      </c>
      <c r="R49" s="12">
        <v>38668.86</v>
      </c>
      <c r="S49" s="12"/>
      <c r="T49" s="12"/>
      <c r="U49" s="27">
        <f t="shared" si="7"/>
        <v>60572.619999999995</v>
      </c>
      <c r="V49" s="9"/>
      <c r="W49" s="12">
        <f>'WF Allocation'!AH48</f>
        <v>0</v>
      </c>
      <c r="X49" s="12">
        <f>'WF Allocation'!AJ48</f>
        <v>-655.39616092953395</v>
      </c>
      <c r="Y49" s="12"/>
      <c r="Z49" s="12">
        <v>0</v>
      </c>
      <c r="AA49" s="12">
        <v>0</v>
      </c>
      <c r="AB49" s="27">
        <f t="shared" si="3"/>
        <v>-655.39616092953395</v>
      </c>
      <c r="AC49" s="9"/>
      <c r="AD49" s="8">
        <f t="shared" si="8"/>
        <v>15634891.783839069</v>
      </c>
      <c r="AE49" s="9"/>
      <c r="AF49" s="11">
        <v>321970</v>
      </c>
      <c r="AG49" s="11">
        <v>203558</v>
      </c>
      <c r="AH49" s="11">
        <v>713649.63</v>
      </c>
      <c r="AI49" s="9"/>
      <c r="AJ49" s="8">
        <f t="shared" si="4"/>
        <v>16874069.413839068</v>
      </c>
      <c r="AK49" s="9"/>
      <c r="AL49" s="12">
        <v>113210</v>
      </c>
      <c r="AM49" s="12">
        <v>194627.65</v>
      </c>
      <c r="AN49" s="12">
        <v>1022495.5</v>
      </c>
      <c r="AO49" s="12">
        <v>9793.56</v>
      </c>
      <c r="AP49" s="12">
        <v>504267.26</v>
      </c>
      <c r="AQ49" s="27">
        <f t="shared" si="9"/>
        <v>1844393.97</v>
      </c>
      <c r="AR49" s="9"/>
      <c r="AS49" s="10">
        <f t="shared" si="6"/>
        <v>18718463.383839067</v>
      </c>
      <c r="AU49" s="35">
        <v>34992.120000000003</v>
      </c>
    </row>
    <row r="50" spans="1:47" x14ac:dyDescent="0.35">
      <c r="A50" s="7" t="s">
        <v>54</v>
      </c>
      <c r="B50" s="9"/>
      <c r="C50" s="11">
        <v>16147113.970000001</v>
      </c>
      <c r="D50" s="9"/>
      <c r="E50" s="12">
        <v>534592.72</v>
      </c>
      <c r="F50" s="12">
        <v>0</v>
      </c>
      <c r="G50" s="12">
        <v>0</v>
      </c>
      <c r="H50" s="12">
        <v>52931.11</v>
      </c>
      <c r="I50" s="12">
        <v>99953.48</v>
      </c>
      <c r="J50" s="12">
        <v>30798.195919598005</v>
      </c>
      <c r="K50" s="12">
        <v>287494.90000000002</v>
      </c>
      <c r="L50" s="12">
        <v>0</v>
      </c>
      <c r="M50" s="12">
        <v>198623.53</v>
      </c>
      <c r="N50" s="12">
        <v>206136.29</v>
      </c>
      <c r="O50" s="27">
        <f t="shared" si="1"/>
        <v>1410530.225919598</v>
      </c>
      <c r="P50" s="9"/>
      <c r="Q50" s="12">
        <v>9190</v>
      </c>
      <c r="R50" s="12">
        <v>102400.86</v>
      </c>
      <c r="S50" s="12"/>
      <c r="T50" s="12"/>
      <c r="U50" s="27">
        <f t="shared" si="7"/>
        <v>111590.86</v>
      </c>
      <c r="V50" s="9"/>
      <c r="W50" s="12">
        <f>'WF Allocation'!AH49</f>
        <v>0</v>
      </c>
      <c r="X50" s="12">
        <f>'WF Allocation'!AJ49</f>
        <v>-624.86623784089272</v>
      </c>
      <c r="Y50" s="12"/>
      <c r="Z50" s="12">
        <v>0</v>
      </c>
      <c r="AA50" s="12">
        <v>0</v>
      </c>
      <c r="AB50" s="27">
        <f t="shared" si="3"/>
        <v>-624.86623784089272</v>
      </c>
      <c r="AC50" s="9"/>
      <c r="AD50" s="8">
        <f t="shared" si="8"/>
        <v>17668610.189681757</v>
      </c>
      <c r="AE50" s="9"/>
      <c r="AF50" s="11">
        <v>337674</v>
      </c>
      <c r="AG50" s="11">
        <v>262221</v>
      </c>
      <c r="AH50" s="11">
        <v>240054.91</v>
      </c>
      <c r="AI50" s="9"/>
      <c r="AJ50" s="8">
        <f t="shared" si="4"/>
        <v>18508560.099681757</v>
      </c>
      <c r="AK50" s="9"/>
      <c r="AL50" s="12">
        <v>44394</v>
      </c>
      <c r="AM50" s="12">
        <v>138439.16</v>
      </c>
      <c r="AN50" s="12">
        <v>389512.42</v>
      </c>
      <c r="AO50" s="12">
        <v>0</v>
      </c>
      <c r="AP50" s="12">
        <v>753265.63</v>
      </c>
      <c r="AQ50" s="27">
        <f t="shared" si="9"/>
        <v>1325611.21</v>
      </c>
      <c r="AR50" s="9"/>
      <c r="AS50" s="10">
        <f t="shared" si="6"/>
        <v>19834171.309681758</v>
      </c>
      <c r="AU50" s="35">
        <v>22594.720000000001</v>
      </c>
    </row>
    <row r="51" spans="1:47" x14ac:dyDescent="0.35">
      <c r="A51" s="7" t="s">
        <v>55</v>
      </c>
      <c r="B51" s="9"/>
      <c r="C51" s="11">
        <v>763489.95</v>
      </c>
      <c r="D51" s="9"/>
      <c r="E51" s="12">
        <v>30399.88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43613.919999999998</v>
      </c>
      <c r="L51" s="12">
        <v>0</v>
      </c>
      <c r="M51" s="12">
        <v>0</v>
      </c>
      <c r="N51" s="12">
        <v>0</v>
      </c>
      <c r="O51" s="27">
        <f t="shared" si="1"/>
        <v>74013.8</v>
      </c>
      <c r="P51" s="9"/>
      <c r="Q51" s="12">
        <v>630</v>
      </c>
      <c r="R51" s="12">
        <v>0</v>
      </c>
      <c r="S51" s="12"/>
      <c r="T51" s="12"/>
      <c r="U51" s="27">
        <f t="shared" si="7"/>
        <v>630</v>
      </c>
      <c r="V51" s="9"/>
      <c r="W51" s="12">
        <f>'WF Allocation'!AH50</f>
        <v>42168.270000000019</v>
      </c>
      <c r="X51" s="12">
        <f>'WF Allocation'!AJ50</f>
        <v>0</v>
      </c>
      <c r="Y51" s="12"/>
      <c r="Z51" s="12">
        <v>0</v>
      </c>
      <c r="AA51" s="12">
        <v>0</v>
      </c>
      <c r="AB51" s="27">
        <f t="shared" si="3"/>
        <v>42168.270000000019</v>
      </c>
      <c r="AC51" s="9"/>
      <c r="AD51" s="8">
        <f t="shared" si="8"/>
        <v>880302.02</v>
      </c>
      <c r="AE51" s="9"/>
      <c r="AF51" s="11">
        <v>21571</v>
      </c>
      <c r="AG51" s="11">
        <v>9616</v>
      </c>
      <c r="AH51" s="11">
        <v>200000</v>
      </c>
      <c r="AI51" s="9"/>
      <c r="AJ51" s="8">
        <f t="shared" si="4"/>
        <v>1111489.02</v>
      </c>
      <c r="AK51" s="9"/>
      <c r="AL51" s="12">
        <v>1830</v>
      </c>
      <c r="AM51" s="12">
        <v>35877.839999999997</v>
      </c>
      <c r="AN51" s="12">
        <v>2014.39</v>
      </c>
      <c r="AO51" s="12">
        <v>0</v>
      </c>
      <c r="AP51" s="12">
        <v>22459.31</v>
      </c>
      <c r="AQ51" s="27">
        <f t="shared" si="9"/>
        <v>62181.539999999994</v>
      </c>
      <c r="AR51" s="9"/>
      <c r="AS51" s="10">
        <f t="shared" si="6"/>
        <v>1173670.56</v>
      </c>
      <c r="AU51" s="35">
        <v>405.71</v>
      </c>
    </row>
    <row r="52" spans="1:47" x14ac:dyDescent="0.35">
      <c r="A52" s="7" t="s">
        <v>56</v>
      </c>
      <c r="B52" s="9"/>
      <c r="C52" s="11">
        <v>3297261.07</v>
      </c>
      <c r="D52" s="9"/>
      <c r="E52" s="12">
        <v>130761.16</v>
      </c>
      <c r="F52" s="12">
        <v>379634.56</v>
      </c>
      <c r="G52" s="12">
        <v>0</v>
      </c>
      <c r="H52" s="12">
        <v>35711.519999999997</v>
      </c>
      <c r="I52" s="12">
        <v>27070.58</v>
      </c>
      <c r="J52" s="12">
        <v>0</v>
      </c>
      <c r="K52" s="12">
        <v>144131.06</v>
      </c>
      <c r="L52" s="12">
        <v>0</v>
      </c>
      <c r="M52" s="12">
        <v>72357.22</v>
      </c>
      <c r="N52" s="12">
        <v>55828.27</v>
      </c>
      <c r="O52" s="27">
        <f t="shared" si="1"/>
        <v>845494.36999999988</v>
      </c>
      <c r="P52" s="9"/>
      <c r="Q52" s="12">
        <v>0</v>
      </c>
      <c r="R52" s="12">
        <v>7876.99</v>
      </c>
      <c r="S52" s="12"/>
      <c r="T52" s="12"/>
      <c r="U52" s="27">
        <f t="shared" si="7"/>
        <v>7876.99</v>
      </c>
      <c r="V52" s="9"/>
      <c r="W52" s="12">
        <f>'WF Allocation'!AH51</f>
        <v>0</v>
      </c>
      <c r="X52" s="12">
        <f>'WF Allocation'!AJ51</f>
        <v>-169.54548597448792</v>
      </c>
      <c r="Y52" s="12"/>
      <c r="Z52" s="12">
        <v>0</v>
      </c>
      <c r="AA52" s="12">
        <v>0</v>
      </c>
      <c r="AB52" s="27">
        <f t="shared" si="3"/>
        <v>-169.54548597448792</v>
      </c>
      <c r="AC52" s="9"/>
      <c r="AD52" s="8">
        <f t="shared" si="8"/>
        <v>4150462.8845140254</v>
      </c>
      <c r="AE52" s="9"/>
      <c r="AF52" s="11">
        <v>85800</v>
      </c>
      <c r="AG52" s="11">
        <v>91038</v>
      </c>
      <c r="AH52" s="11">
        <v>200000</v>
      </c>
      <c r="AI52" s="9"/>
      <c r="AJ52" s="8">
        <f t="shared" si="4"/>
        <v>4527300.8845140254</v>
      </c>
      <c r="AK52" s="9"/>
      <c r="AL52" s="12">
        <v>37000</v>
      </c>
      <c r="AM52" s="12">
        <v>60087.3</v>
      </c>
      <c r="AN52" s="12">
        <v>58449.48</v>
      </c>
      <c r="AO52" s="12">
        <v>0</v>
      </c>
      <c r="AP52" s="12">
        <v>245373.43</v>
      </c>
      <c r="AQ52" s="27">
        <f t="shared" si="9"/>
        <v>400910.20999999996</v>
      </c>
      <c r="AR52" s="9"/>
      <c r="AS52" s="10">
        <f t="shared" si="6"/>
        <v>4928211.0945140254</v>
      </c>
      <c r="AU52" s="35">
        <v>5653.33</v>
      </c>
    </row>
    <row r="53" spans="1:47" x14ac:dyDescent="0.35">
      <c r="A53" s="7" t="s">
        <v>57</v>
      </c>
      <c r="B53" s="9"/>
      <c r="C53" s="11">
        <v>24730799.800000001</v>
      </c>
      <c r="D53" s="9"/>
      <c r="E53" s="12">
        <v>1041421.54</v>
      </c>
      <c r="F53" s="12">
        <v>0</v>
      </c>
      <c r="G53" s="12">
        <v>0</v>
      </c>
      <c r="H53" s="12">
        <v>30216.639999999999</v>
      </c>
      <c r="I53" s="12">
        <v>181240.01</v>
      </c>
      <c r="J53" s="12">
        <v>5091.2158079999999</v>
      </c>
      <c r="K53" s="12">
        <v>673972.9</v>
      </c>
      <c r="L53" s="12">
        <v>0</v>
      </c>
      <c r="M53" s="12">
        <v>221297.63</v>
      </c>
      <c r="N53" s="12">
        <v>373775.31</v>
      </c>
      <c r="O53" s="27">
        <f t="shared" si="1"/>
        <v>2527015.2458079997</v>
      </c>
      <c r="P53" s="9"/>
      <c r="Q53" s="12">
        <v>42765</v>
      </c>
      <c r="R53" s="12">
        <v>158971.97</v>
      </c>
      <c r="S53" s="12"/>
      <c r="T53" s="12"/>
      <c r="U53" s="27">
        <f t="shared" si="7"/>
        <v>201736.97</v>
      </c>
      <c r="V53" s="9"/>
      <c r="W53" s="12">
        <f>'WF Allocation'!AH52</f>
        <v>0</v>
      </c>
      <c r="X53" s="12">
        <f>'WF Allocation'!AJ52</f>
        <v>-1131.3828864103475</v>
      </c>
      <c r="Y53" s="12"/>
      <c r="Z53" s="12">
        <v>0</v>
      </c>
      <c r="AA53" s="12">
        <v>0</v>
      </c>
      <c r="AB53" s="27">
        <f t="shared" si="3"/>
        <v>-1131.3828864103475</v>
      </c>
      <c r="AC53" s="9"/>
      <c r="AD53" s="8">
        <f t="shared" si="8"/>
        <v>27458420.632921591</v>
      </c>
      <c r="AE53" s="9"/>
      <c r="AF53" s="11">
        <v>559362</v>
      </c>
      <c r="AG53" s="11">
        <v>353778</v>
      </c>
      <c r="AH53" s="11">
        <v>679876.78</v>
      </c>
      <c r="AI53" s="9"/>
      <c r="AJ53" s="8">
        <f t="shared" si="4"/>
        <v>29051437.412921593</v>
      </c>
      <c r="AK53" s="9"/>
      <c r="AL53" s="12">
        <v>119364</v>
      </c>
      <c r="AM53" s="12">
        <v>291897.24</v>
      </c>
      <c r="AN53" s="12">
        <v>729963.98</v>
      </c>
      <c r="AO53" s="12">
        <v>11313.78</v>
      </c>
      <c r="AP53" s="12">
        <v>1144763.22</v>
      </c>
      <c r="AQ53" s="27">
        <f t="shared" si="9"/>
        <v>2297302.2199999997</v>
      </c>
      <c r="AR53" s="9"/>
      <c r="AS53" s="10">
        <f t="shared" si="6"/>
        <v>31348739.632921591</v>
      </c>
      <c r="AU53" s="35">
        <v>55159.81</v>
      </c>
    </row>
    <row r="54" spans="1:47" x14ac:dyDescent="0.35">
      <c r="A54" s="7" t="s">
        <v>58</v>
      </c>
      <c r="B54" s="9"/>
      <c r="C54" s="11">
        <v>24964076.760000002</v>
      </c>
      <c r="D54" s="9"/>
      <c r="E54" s="12">
        <v>1024962.02</v>
      </c>
      <c r="F54" s="12">
        <v>808431.31</v>
      </c>
      <c r="G54" s="12">
        <v>0</v>
      </c>
      <c r="H54" s="12">
        <v>252984.45</v>
      </c>
      <c r="I54" s="12">
        <v>191771.05</v>
      </c>
      <c r="J54" s="12">
        <v>5145.0044800000005</v>
      </c>
      <c r="K54" s="12">
        <v>376969.81</v>
      </c>
      <c r="L54" s="12">
        <v>0</v>
      </c>
      <c r="M54" s="12">
        <v>512586.71</v>
      </c>
      <c r="N54" s="12">
        <v>395493.72</v>
      </c>
      <c r="O54" s="27">
        <f t="shared" si="1"/>
        <v>3568344.07448</v>
      </c>
      <c r="P54" s="9"/>
      <c r="Q54" s="12">
        <v>14895</v>
      </c>
      <c r="R54" s="12">
        <v>77099.02</v>
      </c>
      <c r="S54" s="12"/>
      <c r="T54" s="12"/>
      <c r="U54" s="27">
        <f t="shared" si="7"/>
        <v>91994.02</v>
      </c>
      <c r="V54" s="9"/>
      <c r="W54" s="12">
        <f>'WF Allocation'!AH53</f>
        <v>0</v>
      </c>
      <c r="X54" s="12">
        <f>'WF Allocation'!AJ53</f>
        <v>-1201.0793307781692</v>
      </c>
      <c r="Y54" s="12"/>
      <c r="Z54" s="12">
        <v>0</v>
      </c>
      <c r="AA54" s="12">
        <v>0</v>
      </c>
      <c r="AB54" s="27">
        <f t="shared" si="3"/>
        <v>-1201.0793307781692</v>
      </c>
      <c r="AC54" s="9"/>
      <c r="AD54" s="8">
        <f t="shared" si="8"/>
        <v>28623213.775149222</v>
      </c>
      <c r="AE54" s="9"/>
      <c r="AF54" s="11">
        <v>643923</v>
      </c>
      <c r="AG54" s="11">
        <v>1172049</v>
      </c>
      <c r="AH54" s="11">
        <v>705761.08</v>
      </c>
      <c r="AI54" s="9"/>
      <c r="AJ54" s="8">
        <f t="shared" si="4"/>
        <v>31144946.855149224</v>
      </c>
      <c r="AK54" s="9"/>
      <c r="AL54" s="12">
        <v>119004</v>
      </c>
      <c r="AM54" s="12">
        <v>326183.3</v>
      </c>
      <c r="AN54" s="12">
        <v>1682240.78</v>
      </c>
      <c r="AO54" s="12">
        <v>7066.91</v>
      </c>
      <c r="AP54" s="12">
        <v>1581092.59</v>
      </c>
      <c r="AQ54" s="27">
        <f t="shared" si="9"/>
        <v>3715587.58</v>
      </c>
      <c r="AR54" s="9"/>
      <c r="AS54" s="10">
        <f t="shared" si="6"/>
        <v>34860534.435149223</v>
      </c>
      <c r="AU54" s="35">
        <v>63901.04</v>
      </c>
    </row>
    <row r="55" spans="1:47" x14ac:dyDescent="0.35">
      <c r="A55" s="7" t="s">
        <v>59</v>
      </c>
      <c r="B55" s="9"/>
      <c r="C55" s="11">
        <v>26050814.140000001</v>
      </c>
      <c r="D55" s="9"/>
      <c r="E55" s="12">
        <v>1078937.3799999999</v>
      </c>
      <c r="F55" s="12">
        <v>0</v>
      </c>
      <c r="G55" s="12">
        <v>0</v>
      </c>
      <c r="H55" s="12">
        <v>233789.51</v>
      </c>
      <c r="I55" s="12">
        <v>198506.04</v>
      </c>
      <c r="J55" s="12">
        <v>109.05059199999999</v>
      </c>
      <c r="K55" s="12">
        <v>288948.61</v>
      </c>
      <c r="L55" s="12">
        <v>0</v>
      </c>
      <c r="M55" s="12">
        <v>516991.88</v>
      </c>
      <c r="N55" s="12">
        <v>409383.44</v>
      </c>
      <c r="O55" s="27">
        <f t="shared" si="1"/>
        <v>2726665.9105919995</v>
      </c>
      <c r="P55" s="9"/>
      <c r="Q55" s="12">
        <v>0</v>
      </c>
      <c r="R55" s="12">
        <v>126509.23</v>
      </c>
      <c r="S55" s="12"/>
      <c r="T55" s="12"/>
      <c r="U55" s="27">
        <f t="shared" si="7"/>
        <v>126509.23</v>
      </c>
      <c r="V55" s="9"/>
      <c r="W55" s="12">
        <f>'WF Allocation'!AH54</f>
        <v>0</v>
      </c>
      <c r="X55" s="12">
        <f>'WF Allocation'!AJ54</f>
        <v>-1243.0128976957214</v>
      </c>
      <c r="Y55" s="12"/>
      <c r="Z55" s="12">
        <v>0</v>
      </c>
      <c r="AA55" s="12">
        <v>0</v>
      </c>
      <c r="AB55" s="27">
        <f t="shared" si="3"/>
        <v>-1243.0128976957214</v>
      </c>
      <c r="AC55" s="9"/>
      <c r="AD55" s="8">
        <f t="shared" si="8"/>
        <v>28902746.267694306</v>
      </c>
      <c r="AE55" s="9"/>
      <c r="AF55" s="11">
        <v>540457</v>
      </c>
      <c r="AG55" s="11">
        <v>1305229</v>
      </c>
      <c r="AH55" s="11">
        <v>910264.69</v>
      </c>
      <c r="AI55" s="9"/>
      <c r="AJ55" s="8">
        <f t="shared" si="4"/>
        <v>31658696.957694307</v>
      </c>
      <c r="AK55" s="9"/>
      <c r="AL55" s="12">
        <v>88718</v>
      </c>
      <c r="AM55" s="12">
        <v>360402.03</v>
      </c>
      <c r="AN55" s="12">
        <v>1642576.85</v>
      </c>
      <c r="AO55" s="12">
        <v>1590.09</v>
      </c>
      <c r="AP55" s="12">
        <v>1492887.49</v>
      </c>
      <c r="AQ55" s="27">
        <f t="shared" si="9"/>
        <v>3586174.46</v>
      </c>
      <c r="AR55" s="9"/>
      <c r="AS55" s="10">
        <f t="shared" si="6"/>
        <v>35244871.417694308</v>
      </c>
      <c r="AU55" s="35">
        <v>69332.86</v>
      </c>
    </row>
    <row r="56" spans="1:47" x14ac:dyDescent="0.35">
      <c r="A56" s="7" t="s">
        <v>60</v>
      </c>
      <c r="B56" s="9"/>
      <c r="C56" s="11">
        <v>6205878.4699999997</v>
      </c>
      <c r="D56" s="9"/>
      <c r="E56" s="12">
        <v>256074.74</v>
      </c>
      <c r="F56" s="12">
        <v>741568.9</v>
      </c>
      <c r="G56" s="12">
        <v>0</v>
      </c>
      <c r="H56" s="12">
        <v>66716.59</v>
      </c>
      <c r="I56" s="12">
        <v>50573.51</v>
      </c>
      <c r="J56" s="12">
        <v>2889.0487359999997</v>
      </c>
      <c r="K56" s="12">
        <v>88380.57</v>
      </c>
      <c r="L56" s="12">
        <v>0</v>
      </c>
      <c r="M56" s="12">
        <v>135178.42000000001</v>
      </c>
      <c r="N56" s="12">
        <v>104298.87</v>
      </c>
      <c r="O56" s="27">
        <f t="shared" si="1"/>
        <v>1445680.6487360001</v>
      </c>
      <c r="P56" s="9"/>
      <c r="Q56" s="12">
        <v>2795</v>
      </c>
      <c r="R56" s="12">
        <v>15753.98</v>
      </c>
      <c r="S56" s="12"/>
      <c r="T56" s="12"/>
      <c r="U56" s="27">
        <f t="shared" si="7"/>
        <v>18548.98</v>
      </c>
      <c r="V56" s="9"/>
      <c r="W56" s="12">
        <f>'WF Allocation'!AH55</f>
        <v>0</v>
      </c>
      <c r="X56" s="12">
        <f>'WF Allocation'!AJ55</f>
        <v>-316.74642376694436</v>
      </c>
      <c r="Y56" s="12"/>
      <c r="Z56" s="12">
        <v>0</v>
      </c>
      <c r="AA56" s="12">
        <v>0</v>
      </c>
      <c r="AB56" s="27">
        <f t="shared" si="3"/>
        <v>-316.74642376694436</v>
      </c>
      <c r="AC56" s="9"/>
      <c r="AD56" s="8">
        <f t="shared" si="8"/>
        <v>7669791.3523122333</v>
      </c>
      <c r="AE56" s="9"/>
      <c r="AF56" s="11">
        <v>127407</v>
      </c>
      <c r="AG56" s="11">
        <v>159761</v>
      </c>
      <c r="AH56" s="11">
        <v>200000</v>
      </c>
      <c r="AI56" s="9"/>
      <c r="AJ56" s="8">
        <f t="shared" si="4"/>
        <v>8156959.3523122333</v>
      </c>
      <c r="AK56" s="9"/>
      <c r="AL56" s="12">
        <v>37382</v>
      </c>
      <c r="AM56" s="12">
        <v>91671.67</v>
      </c>
      <c r="AN56" s="12">
        <v>344021.85</v>
      </c>
      <c r="AO56" s="12">
        <v>0</v>
      </c>
      <c r="AP56" s="12">
        <v>345198.07</v>
      </c>
      <c r="AQ56" s="27">
        <f t="shared" si="9"/>
        <v>818273.59</v>
      </c>
      <c r="AR56" s="9"/>
      <c r="AS56" s="10">
        <f t="shared" si="6"/>
        <v>8975232.9423122332</v>
      </c>
      <c r="AU56" s="35">
        <v>12265.58</v>
      </c>
    </row>
    <row r="57" spans="1:47" x14ac:dyDescent="0.35">
      <c r="A57" s="7" t="s">
        <v>61</v>
      </c>
      <c r="B57" s="9"/>
      <c r="C57" s="11">
        <v>4839529.99</v>
      </c>
      <c r="D57" s="9"/>
      <c r="E57" s="12">
        <v>206997.02</v>
      </c>
      <c r="F57" s="12">
        <v>0</v>
      </c>
      <c r="G57" s="12">
        <v>0</v>
      </c>
      <c r="H57" s="12">
        <v>7913.08</v>
      </c>
      <c r="I57" s="12">
        <v>37028.449999999997</v>
      </c>
      <c r="J57" s="12">
        <v>0</v>
      </c>
      <c r="K57" s="12">
        <v>126507.16</v>
      </c>
      <c r="L57" s="12">
        <v>0</v>
      </c>
      <c r="M57" s="12">
        <v>50219.41</v>
      </c>
      <c r="N57" s="12">
        <v>76364.600000000006</v>
      </c>
      <c r="O57" s="27">
        <f t="shared" si="1"/>
        <v>505029.72</v>
      </c>
      <c r="P57" s="9"/>
      <c r="Q57" s="12">
        <v>1340</v>
      </c>
      <c r="R57" s="12">
        <v>22198.79</v>
      </c>
      <c r="S57" s="12"/>
      <c r="T57" s="12"/>
      <c r="U57" s="27">
        <f t="shared" si="7"/>
        <v>23538.79</v>
      </c>
      <c r="V57" s="9"/>
      <c r="W57" s="12">
        <f>'WF Allocation'!AH56</f>
        <v>0</v>
      </c>
      <c r="X57" s="12">
        <f>'WF Allocation'!AJ56</f>
        <v>-231.19282817871755</v>
      </c>
      <c r="Y57" s="12"/>
      <c r="Z57" s="12">
        <v>0</v>
      </c>
      <c r="AA57" s="12">
        <v>0</v>
      </c>
      <c r="AB57" s="27">
        <f t="shared" si="3"/>
        <v>-231.19282817871755</v>
      </c>
      <c r="AC57" s="9"/>
      <c r="AD57" s="8">
        <f t="shared" si="8"/>
        <v>5367867.3071718216</v>
      </c>
      <c r="AE57" s="9"/>
      <c r="AF57" s="11">
        <v>98606</v>
      </c>
      <c r="AG57" s="11">
        <v>108184</v>
      </c>
      <c r="AH57" s="11">
        <v>200000</v>
      </c>
      <c r="AI57" s="9"/>
      <c r="AJ57" s="8">
        <f t="shared" si="4"/>
        <v>5774657.3071718216</v>
      </c>
      <c r="AK57" s="9"/>
      <c r="AL57" s="12">
        <v>28100</v>
      </c>
      <c r="AM57" s="12">
        <v>71778.240000000005</v>
      </c>
      <c r="AN57" s="12">
        <v>201716.03</v>
      </c>
      <c r="AO57" s="12">
        <v>-213.18</v>
      </c>
      <c r="AP57" s="12">
        <v>241835.6</v>
      </c>
      <c r="AQ57" s="27">
        <f t="shared" si="9"/>
        <v>543216.69000000006</v>
      </c>
      <c r="AR57" s="9"/>
      <c r="AS57" s="10">
        <f t="shared" si="6"/>
        <v>6317873.997171822</v>
      </c>
      <c r="AU57" s="35">
        <v>8095.79</v>
      </c>
    </row>
    <row r="58" spans="1:47" x14ac:dyDescent="0.35">
      <c r="A58" s="7" t="s">
        <v>62</v>
      </c>
      <c r="B58" s="9"/>
      <c r="C58" s="11">
        <v>2292801.96</v>
      </c>
      <c r="D58" s="9"/>
      <c r="E58" s="12">
        <v>72843.5</v>
      </c>
      <c r="F58" s="12">
        <v>0</v>
      </c>
      <c r="G58" s="12">
        <v>0</v>
      </c>
      <c r="H58" s="12">
        <v>0</v>
      </c>
      <c r="I58" s="12">
        <v>0</v>
      </c>
      <c r="J58" s="12">
        <v>6021.0388000000003</v>
      </c>
      <c r="K58" s="12">
        <v>64395.63</v>
      </c>
      <c r="L58" s="12">
        <v>0</v>
      </c>
      <c r="M58" s="12">
        <v>0</v>
      </c>
      <c r="N58" s="12">
        <v>0</v>
      </c>
      <c r="O58" s="27">
        <f t="shared" si="1"/>
        <v>143260.16879999998</v>
      </c>
      <c r="P58" s="9"/>
      <c r="Q58" s="12">
        <v>400</v>
      </c>
      <c r="R58" s="12">
        <v>3341.75</v>
      </c>
      <c r="S58" s="12"/>
      <c r="T58" s="12"/>
      <c r="U58" s="27">
        <f t="shared" si="7"/>
        <v>3741.75</v>
      </c>
      <c r="V58" s="9"/>
      <c r="W58" s="12">
        <f>'WF Allocation'!AH57</f>
        <v>0</v>
      </c>
      <c r="X58" s="12">
        <f>'WF Allocation'!AJ57</f>
        <v>-82.65675888911737</v>
      </c>
      <c r="Y58" s="12"/>
      <c r="Z58" s="12">
        <v>0</v>
      </c>
      <c r="AA58" s="12">
        <v>0</v>
      </c>
      <c r="AB58" s="27">
        <f t="shared" si="3"/>
        <v>-82.65675888911737</v>
      </c>
      <c r="AC58" s="9"/>
      <c r="AD58" s="8">
        <f t="shared" si="8"/>
        <v>2439721.222041111</v>
      </c>
      <c r="AE58" s="9"/>
      <c r="AF58" s="11">
        <v>47850</v>
      </c>
      <c r="AG58" s="11">
        <v>53679</v>
      </c>
      <c r="AH58" s="11">
        <v>200000</v>
      </c>
      <c r="AI58" s="9"/>
      <c r="AJ58" s="8">
        <f t="shared" si="4"/>
        <v>2741250.222041111</v>
      </c>
      <c r="AK58" s="9"/>
      <c r="AL58" s="12">
        <v>7648</v>
      </c>
      <c r="AM58" s="12">
        <v>41977.24</v>
      </c>
      <c r="AN58" s="12">
        <v>64787.15</v>
      </c>
      <c r="AO58" s="12">
        <v>0</v>
      </c>
      <c r="AP58" s="12">
        <v>93829.119999999995</v>
      </c>
      <c r="AQ58" s="27">
        <f t="shared" si="9"/>
        <v>208241.51</v>
      </c>
      <c r="AR58" s="9"/>
      <c r="AS58" s="10">
        <f t="shared" si="6"/>
        <v>2949491.7320411112</v>
      </c>
      <c r="AU58" s="35">
        <v>1724.03</v>
      </c>
    </row>
    <row r="59" spans="1:47" x14ac:dyDescent="0.35">
      <c r="A59" s="7" t="s">
        <v>63</v>
      </c>
      <c r="B59" s="9"/>
      <c r="C59" s="11">
        <v>23757005.780000001</v>
      </c>
      <c r="D59" s="9"/>
      <c r="E59" s="12">
        <v>974859.83</v>
      </c>
      <c r="F59" s="12">
        <v>3554840.61</v>
      </c>
      <c r="G59" s="12">
        <v>0</v>
      </c>
      <c r="H59" s="12">
        <v>260902.67</v>
      </c>
      <c r="I59" s="12">
        <v>197773.34</v>
      </c>
      <c r="J59" s="12">
        <v>182.13327999999998</v>
      </c>
      <c r="K59" s="12">
        <v>311694.40000000002</v>
      </c>
      <c r="L59" s="12">
        <v>0</v>
      </c>
      <c r="M59" s="12">
        <v>528630.28</v>
      </c>
      <c r="N59" s="12">
        <v>407872.37</v>
      </c>
      <c r="O59" s="27">
        <f t="shared" si="1"/>
        <v>6236755.6332799997</v>
      </c>
      <c r="P59" s="9"/>
      <c r="Q59" s="12">
        <v>12890</v>
      </c>
      <c r="R59" s="12">
        <v>87601.67</v>
      </c>
      <c r="S59" s="12"/>
      <c r="T59" s="12"/>
      <c r="U59" s="27">
        <f t="shared" si="7"/>
        <v>100491.67</v>
      </c>
      <c r="V59" s="9"/>
      <c r="W59" s="12">
        <f>'WF Allocation'!AH58</f>
        <v>0</v>
      </c>
      <c r="X59" s="12">
        <f>'WF Allocation'!AJ58</f>
        <v>-1238.6721869256778</v>
      </c>
      <c r="Y59" s="12"/>
      <c r="Z59" s="12">
        <v>0</v>
      </c>
      <c r="AA59" s="12">
        <v>0</v>
      </c>
      <c r="AB59" s="27">
        <f t="shared" si="3"/>
        <v>-1238.6721869256778</v>
      </c>
      <c r="AC59" s="9"/>
      <c r="AD59" s="8">
        <f t="shared" si="8"/>
        <v>30093014.411093079</v>
      </c>
      <c r="AE59" s="9"/>
      <c r="AF59" s="11">
        <v>457506</v>
      </c>
      <c r="AG59" s="11">
        <v>33744</v>
      </c>
      <c r="AH59" s="11">
        <v>827188.4</v>
      </c>
      <c r="AI59" s="9"/>
      <c r="AJ59" s="8">
        <f t="shared" si="4"/>
        <v>31411452.811093077</v>
      </c>
      <c r="AK59" s="9"/>
      <c r="AL59" s="12">
        <v>204932</v>
      </c>
      <c r="AM59" s="12">
        <v>314069.59000000003</v>
      </c>
      <c r="AN59" s="12">
        <v>1913972.05</v>
      </c>
      <c r="AO59" s="12">
        <v>4012.48</v>
      </c>
      <c r="AP59" s="12">
        <v>2489609.84</v>
      </c>
      <c r="AQ59" s="27">
        <f t="shared" si="9"/>
        <v>4926595.96</v>
      </c>
      <c r="AR59" s="9"/>
      <c r="AS59" s="10">
        <f t="shared" si="6"/>
        <v>36338048.771093078</v>
      </c>
      <c r="AU59" s="35">
        <v>59691.15</v>
      </c>
    </row>
    <row r="60" spans="1:47" x14ac:dyDescent="0.35">
      <c r="A60" s="7" t="s">
        <v>64</v>
      </c>
      <c r="B60" s="9"/>
      <c r="C60" s="11">
        <v>4305943.0199999996</v>
      </c>
      <c r="D60" s="9"/>
      <c r="E60" s="12">
        <v>168999.57</v>
      </c>
      <c r="F60" s="12">
        <v>0</v>
      </c>
      <c r="G60" s="12">
        <v>0</v>
      </c>
      <c r="H60" s="12">
        <v>0</v>
      </c>
      <c r="I60" s="12">
        <v>29478.34</v>
      </c>
      <c r="J60" s="12">
        <v>2578.5359040000003</v>
      </c>
      <c r="K60" s="12">
        <v>106854.19</v>
      </c>
      <c r="L60" s="12">
        <v>0</v>
      </c>
      <c r="M60" s="12">
        <v>0</v>
      </c>
      <c r="N60" s="12">
        <v>60793.85</v>
      </c>
      <c r="O60" s="27">
        <f t="shared" si="1"/>
        <v>368704.485904</v>
      </c>
      <c r="P60" s="9"/>
      <c r="Q60" s="12">
        <v>6280</v>
      </c>
      <c r="R60" s="12">
        <v>13367.01</v>
      </c>
      <c r="S60" s="12"/>
      <c r="T60" s="12"/>
      <c r="U60" s="27">
        <f t="shared" si="7"/>
        <v>19647.010000000002</v>
      </c>
      <c r="V60" s="9"/>
      <c r="W60" s="12">
        <f>'WF Allocation'!AH59</f>
        <v>0</v>
      </c>
      <c r="X60" s="12">
        <f>'WF Allocation'!AJ59</f>
        <v>-191.70749704494079</v>
      </c>
      <c r="Y60" s="12"/>
      <c r="Z60" s="12">
        <v>0</v>
      </c>
      <c r="AA60" s="12">
        <v>0</v>
      </c>
      <c r="AB60" s="27">
        <f t="shared" si="3"/>
        <v>-191.70749704494079</v>
      </c>
      <c r="AC60" s="9"/>
      <c r="AD60" s="8">
        <f t="shared" si="8"/>
        <v>4694102.8084069537</v>
      </c>
      <c r="AE60" s="9"/>
      <c r="AF60" s="11">
        <v>85983</v>
      </c>
      <c r="AG60" s="11">
        <v>50352</v>
      </c>
      <c r="AH60" s="11">
        <v>200000</v>
      </c>
      <c r="AI60" s="9"/>
      <c r="AJ60" s="8">
        <f t="shared" si="4"/>
        <v>5030437.8084069537</v>
      </c>
      <c r="AK60" s="9"/>
      <c r="AL60" s="12">
        <v>16642</v>
      </c>
      <c r="AM60" s="12">
        <v>66057.88</v>
      </c>
      <c r="AN60" s="12">
        <v>61360.34</v>
      </c>
      <c r="AO60" s="12">
        <v>0</v>
      </c>
      <c r="AP60" s="12">
        <v>313320.65000000002</v>
      </c>
      <c r="AQ60" s="27">
        <f t="shared" si="9"/>
        <v>457380.87</v>
      </c>
      <c r="AR60" s="9"/>
      <c r="AS60" s="10">
        <f t="shared" si="6"/>
        <v>5487818.6784069538</v>
      </c>
      <c r="AU60" s="35">
        <v>6920.8</v>
      </c>
    </row>
    <row r="61" spans="1:47" x14ac:dyDescent="0.35">
      <c r="A61" s="7" t="s">
        <v>65</v>
      </c>
      <c r="B61" s="9"/>
      <c r="C61" s="11">
        <v>38852391.32</v>
      </c>
      <c r="D61" s="9"/>
      <c r="E61" s="12">
        <v>1551007.93</v>
      </c>
      <c r="F61" s="12">
        <v>0</v>
      </c>
      <c r="G61" s="12">
        <v>0</v>
      </c>
      <c r="H61" s="12">
        <v>0</v>
      </c>
      <c r="I61" s="12">
        <v>277597.8</v>
      </c>
      <c r="J61" s="12">
        <v>18231.522063999997</v>
      </c>
      <c r="K61" s="12">
        <v>129437.11</v>
      </c>
      <c r="L61" s="12">
        <v>0</v>
      </c>
      <c r="M61" s="12">
        <v>47552.55</v>
      </c>
      <c r="N61" s="12">
        <v>572496.14</v>
      </c>
      <c r="O61" s="27">
        <f t="shared" si="1"/>
        <v>2596323.0520640002</v>
      </c>
      <c r="P61" s="9"/>
      <c r="Q61" s="12">
        <v>0</v>
      </c>
      <c r="R61" s="12">
        <v>583374.62</v>
      </c>
      <c r="S61" s="12"/>
      <c r="T61" s="12"/>
      <c r="U61" s="27">
        <f t="shared" si="7"/>
        <v>583374.62</v>
      </c>
      <c r="V61" s="9"/>
      <c r="W61" s="12">
        <f>'WF Allocation'!AH60</f>
        <v>0</v>
      </c>
      <c r="X61" s="12">
        <f>'WF Allocation'!AJ60</f>
        <v>-1734.8059366695641</v>
      </c>
      <c r="Y61" s="12"/>
      <c r="Z61" s="12">
        <v>0</v>
      </c>
      <c r="AA61" s="12">
        <v>0</v>
      </c>
      <c r="AB61" s="27">
        <f t="shared" si="3"/>
        <v>-1734.8059366695641</v>
      </c>
      <c r="AC61" s="9"/>
      <c r="AD61" s="8">
        <f t="shared" si="8"/>
        <v>42030354.186127327</v>
      </c>
      <c r="AE61" s="9"/>
      <c r="AF61" s="11">
        <v>914809</v>
      </c>
      <c r="AG61" s="11">
        <v>968752</v>
      </c>
      <c r="AH61" s="11">
        <v>1385039.18</v>
      </c>
      <c r="AI61" s="9"/>
      <c r="AJ61" s="8">
        <f t="shared" si="4"/>
        <v>45298954.366127327</v>
      </c>
      <c r="AK61" s="9"/>
      <c r="AL61" s="12">
        <v>205304</v>
      </c>
      <c r="AM61" s="12">
        <v>533381.51</v>
      </c>
      <c r="AN61" s="12">
        <v>2272727.08</v>
      </c>
      <c r="AO61" s="12">
        <v>-25343.47</v>
      </c>
      <c r="AP61" s="12">
        <v>1895272.27</v>
      </c>
      <c r="AQ61" s="27">
        <f t="shared" si="9"/>
        <v>4881341.3899999997</v>
      </c>
      <c r="AR61" s="9"/>
      <c r="AS61" s="10">
        <f t="shared" si="6"/>
        <v>50180295.756127328</v>
      </c>
      <c r="AU61" s="35">
        <v>108465.03</v>
      </c>
    </row>
    <row r="62" spans="1:47" x14ac:dyDescent="0.35">
      <c r="A62" s="7" t="s">
        <v>66</v>
      </c>
      <c r="B62" s="9"/>
      <c r="C62" s="11">
        <v>12884809.390000001</v>
      </c>
      <c r="D62" s="9"/>
      <c r="E62" s="12">
        <v>488277.59</v>
      </c>
      <c r="F62" s="12">
        <v>730235.81</v>
      </c>
      <c r="G62" s="12">
        <v>0</v>
      </c>
      <c r="H62" s="12">
        <v>127716.09</v>
      </c>
      <c r="I62" s="12">
        <v>96813.26</v>
      </c>
      <c r="J62" s="12">
        <v>6815.8329119999989</v>
      </c>
      <c r="K62" s="12">
        <v>416681.42</v>
      </c>
      <c r="L62" s="12">
        <v>0</v>
      </c>
      <c r="M62" s="12">
        <v>258773.11</v>
      </c>
      <c r="N62" s="12">
        <v>199660.15</v>
      </c>
      <c r="O62" s="27">
        <f t="shared" si="1"/>
        <v>2324973.2629120001</v>
      </c>
      <c r="P62" s="9"/>
      <c r="Q62" s="12">
        <v>0</v>
      </c>
      <c r="R62" s="12">
        <v>15037.89</v>
      </c>
      <c r="S62" s="12"/>
      <c r="T62" s="12"/>
      <c r="U62" s="27">
        <f t="shared" si="7"/>
        <v>15037.89</v>
      </c>
      <c r="V62" s="9"/>
      <c r="W62" s="12">
        <f>'WF Allocation'!AH61</f>
        <v>0</v>
      </c>
      <c r="X62" s="12">
        <f>'WF Allocation'!AJ61</f>
        <v>-606.35015764042032</v>
      </c>
      <c r="Y62" s="12"/>
      <c r="Z62" s="12">
        <v>0</v>
      </c>
      <c r="AA62" s="12">
        <v>0</v>
      </c>
      <c r="AB62" s="27">
        <f t="shared" si="3"/>
        <v>-606.35015764042032</v>
      </c>
      <c r="AC62" s="9"/>
      <c r="AD62" s="8">
        <f t="shared" si="8"/>
        <v>15224214.19275436</v>
      </c>
      <c r="AE62" s="9"/>
      <c r="AF62" s="11">
        <v>245500</v>
      </c>
      <c r="AG62" s="11">
        <v>210076</v>
      </c>
      <c r="AH62" s="11">
        <v>777585.63</v>
      </c>
      <c r="AI62" s="9"/>
      <c r="AJ62" s="8">
        <f>AD62+SUM(AF62:AH62)</f>
        <v>16457375.822754361</v>
      </c>
      <c r="AK62" s="9"/>
      <c r="AL62" s="12">
        <v>48556</v>
      </c>
      <c r="AM62" s="12">
        <v>163903.82999999999</v>
      </c>
      <c r="AN62" s="12">
        <v>1006440.4</v>
      </c>
      <c r="AO62" s="12">
        <v>1429.08</v>
      </c>
      <c r="AP62" s="12">
        <v>1353723.05</v>
      </c>
      <c r="AQ62" s="27">
        <f t="shared" si="9"/>
        <v>2574052.3600000003</v>
      </c>
      <c r="AR62" s="9"/>
      <c r="AS62" s="10">
        <f>AJ62+AQ62</f>
        <v>19031428.18275436</v>
      </c>
      <c r="AU62" s="35">
        <v>27691.8</v>
      </c>
    </row>
    <row r="63" spans="1:47" x14ac:dyDescent="0.35">
      <c r="A63" s="7" t="s">
        <v>67</v>
      </c>
      <c r="B63" s="9"/>
      <c r="C63" s="11">
        <v>5432338.9199999999</v>
      </c>
      <c r="D63" s="9"/>
      <c r="E63" s="12">
        <v>224153.58</v>
      </c>
      <c r="F63" s="12">
        <v>0</v>
      </c>
      <c r="G63" s="12">
        <v>0</v>
      </c>
      <c r="H63" s="12">
        <v>0</v>
      </c>
      <c r="I63" s="12">
        <v>0</v>
      </c>
      <c r="J63" s="12">
        <v>1550.154704</v>
      </c>
      <c r="K63" s="12">
        <v>76449.77</v>
      </c>
      <c r="L63" s="12">
        <v>0</v>
      </c>
      <c r="M63" s="12">
        <v>0</v>
      </c>
      <c r="N63" s="12">
        <v>0</v>
      </c>
      <c r="O63" s="27">
        <f t="shared" si="1"/>
        <v>302153.50470399996</v>
      </c>
      <c r="P63" s="9"/>
      <c r="Q63" s="12">
        <v>9456</v>
      </c>
      <c r="R63" s="12">
        <v>32701.439999999999</v>
      </c>
      <c r="S63" s="12"/>
      <c r="T63" s="12"/>
      <c r="U63" s="27">
        <f t="shared" si="7"/>
        <v>42157.440000000002</v>
      </c>
      <c r="V63" s="9"/>
      <c r="W63" s="12">
        <f>'WF Allocation'!AH62</f>
        <v>0</v>
      </c>
      <c r="X63" s="12">
        <f>'WF Allocation'!AJ62</f>
        <v>-240.06486661610197</v>
      </c>
      <c r="Y63" s="12"/>
      <c r="Z63" s="12">
        <v>0</v>
      </c>
      <c r="AA63" s="12">
        <v>0</v>
      </c>
      <c r="AB63" s="27">
        <f t="shared" si="3"/>
        <v>-240.06486661610197</v>
      </c>
      <c r="AC63" s="9"/>
      <c r="AD63" s="8">
        <f t="shared" si="8"/>
        <v>5776409.7998373844</v>
      </c>
      <c r="AE63" s="9"/>
      <c r="AF63" s="11">
        <v>105550</v>
      </c>
      <c r="AG63" s="11">
        <v>90867</v>
      </c>
      <c r="AH63" s="11">
        <v>200000</v>
      </c>
      <c r="AI63" s="9"/>
      <c r="AJ63" s="8">
        <f t="shared" si="4"/>
        <v>6172826.7998373844</v>
      </c>
      <c r="AK63" s="9"/>
      <c r="AL63" s="12">
        <v>15788</v>
      </c>
      <c r="AM63" s="12">
        <v>79190.240000000005</v>
      </c>
      <c r="AN63" s="12">
        <v>78006.649999999994</v>
      </c>
      <c r="AO63" s="12">
        <v>0</v>
      </c>
      <c r="AP63" s="12">
        <v>375248.6</v>
      </c>
      <c r="AQ63" s="27">
        <f t="shared" si="9"/>
        <v>548233.49</v>
      </c>
      <c r="AR63" s="9"/>
      <c r="AS63" s="10">
        <f>AJ63+AQ63</f>
        <v>6721060.2898373846</v>
      </c>
      <c r="AU63" s="35">
        <v>9434.49</v>
      </c>
    </row>
    <row r="64" spans="1:47" x14ac:dyDescent="0.35">
      <c r="A64" s="7" t="s">
        <v>104</v>
      </c>
      <c r="B64" s="9"/>
      <c r="C64" s="11">
        <v>0</v>
      </c>
      <c r="D64" s="9"/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2">
        <v>0</v>
      </c>
      <c r="M64" s="11">
        <v>0</v>
      </c>
      <c r="N64" s="11">
        <v>0</v>
      </c>
      <c r="O64" s="27">
        <f t="shared" si="1"/>
        <v>0</v>
      </c>
      <c r="P64" s="9"/>
      <c r="Q64" s="12">
        <v>0</v>
      </c>
      <c r="R64" s="11">
        <v>0</v>
      </c>
      <c r="S64" s="11">
        <v>30000000</v>
      </c>
      <c r="T64" s="11">
        <v>7000000</v>
      </c>
      <c r="U64" s="27">
        <f t="shared" si="7"/>
        <v>37000000</v>
      </c>
      <c r="V64" s="9"/>
      <c r="W64" s="12">
        <f>'WF Allocation'!AH63</f>
        <v>0</v>
      </c>
      <c r="X64" s="12">
        <f>'WF Allocation'!AJ63</f>
        <v>0</v>
      </c>
      <c r="Y64" s="12"/>
      <c r="Z64" s="12">
        <v>0</v>
      </c>
      <c r="AA64" s="12">
        <v>0</v>
      </c>
      <c r="AB64" s="27">
        <f t="shared" si="3"/>
        <v>0</v>
      </c>
      <c r="AC64" s="9"/>
      <c r="AD64" s="8">
        <f t="shared" si="8"/>
        <v>37000000</v>
      </c>
      <c r="AE64" s="9"/>
      <c r="AF64" s="11">
        <v>0</v>
      </c>
      <c r="AG64" s="11">
        <v>0</v>
      </c>
      <c r="AH64" s="11">
        <v>0</v>
      </c>
      <c r="AI64" s="9"/>
      <c r="AJ64" s="8">
        <f t="shared" si="4"/>
        <v>37000000</v>
      </c>
      <c r="AK64" s="9"/>
      <c r="AL64" s="11">
        <v>0</v>
      </c>
      <c r="AM64" s="12">
        <v>0</v>
      </c>
      <c r="AN64" s="12">
        <v>0</v>
      </c>
      <c r="AO64" s="12">
        <v>0</v>
      </c>
      <c r="AP64" s="12">
        <v>100000</v>
      </c>
      <c r="AQ64" s="27">
        <f t="shared" si="9"/>
        <v>100000</v>
      </c>
      <c r="AR64" s="9"/>
      <c r="AS64" s="10">
        <f t="shared" si="6"/>
        <v>37100000</v>
      </c>
      <c r="AU64" s="12">
        <v>0</v>
      </c>
    </row>
    <row r="65" spans="1:48" s="23" customFormat="1" ht="18" customHeight="1" thickBot="1" x14ac:dyDescent="0.4">
      <c r="A65" s="16" t="s">
        <v>68</v>
      </c>
      <c r="B65" s="18"/>
      <c r="C65" s="17">
        <f>SUM(C6:C64)</f>
        <v>2054403589.3800004</v>
      </c>
      <c r="D65" s="18"/>
      <c r="E65" s="19">
        <f>SUM(E6:E64)</f>
        <v>84176000</v>
      </c>
      <c r="F65" s="19">
        <f>SUM(F6:F64)</f>
        <v>100000000.31</v>
      </c>
      <c r="G65" s="19">
        <f>SUM(G6:G64)</f>
        <v>734860.86</v>
      </c>
      <c r="H65" s="19">
        <f t="shared" ref="H65:J65" si="10">SUM(H6:H64)</f>
        <v>14974154.559999997</v>
      </c>
      <c r="I65" s="19">
        <f t="shared" si="10"/>
        <v>14974154.570000002</v>
      </c>
      <c r="J65" s="19">
        <f t="shared" si="10"/>
        <v>482830.46819159796</v>
      </c>
      <c r="K65" s="19">
        <f>SUM(K6:K64)</f>
        <v>21693292.5</v>
      </c>
      <c r="L65" s="19">
        <f t="shared" ref="L65:N65" si="11">SUM(L6:L64)</f>
        <v>0</v>
      </c>
      <c r="M65" s="19">
        <f t="shared" si="11"/>
        <v>30848635.529999994</v>
      </c>
      <c r="N65" s="19">
        <f t="shared" si="11"/>
        <v>30848635.530000005</v>
      </c>
      <c r="O65" s="19">
        <f t="shared" ref="O65" si="12">SUM(O6:O64)</f>
        <v>298732564.32819164</v>
      </c>
      <c r="P65" s="18"/>
      <c r="Q65" s="20">
        <f>SUM(Q6:Q64)</f>
        <v>897100</v>
      </c>
      <c r="R65" s="19">
        <f>SUM(R6:R64)</f>
        <v>9222999.9800000004</v>
      </c>
      <c r="S65" s="19">
        <f>SUM(S6:S64)</f>
        <v>30000000</v>
      </c>
      <c r="T65" s="19">
        <f>SUM(T6:T64)</f>
        <v>7000000</v>
      </c>
      <c r="U65" s="19">
        <f>SUM(U6:U64)</f>
        <v>47120099.979999997</v>
      </c>
      <c r="V65" s="18"/>
      <c r="W65" s="20">
        <f t="shared" ref="W65:AA65" si="13">SUM(W6:W64)</f>
        <v>98905.170000000042</v>
      </c>
      <c r="X65" s="20">
        <f t="shared" si="13"/>
        <v>-98905.170000000027</v>
      </c>
      <c r="Y65" s="20">
        <f t="shared" si="13"/>
        <v>-24886</v>
      </c>
      <c r="Z65" s="22">
        <f t="shared" si="13"/>
        <v>0</v>
      </c>
      <c r="AA65" s="22">
        <f t="shared" si="13"/>
        <v>0</v>
      </c>
      <c r="AB65" s="20">
        <f>SUM(AB6:AB64)</f>
        <v>-24885.999999999964</v>
      </c>
      <c r="AC65" s="18"/>
      <c r="AD65" s="17">
        <f>SUM(AD6:AD64)</f>
        <v>2400231367.6881914</v>
      </c>
      <c r="AE65" s="18"/>
      <c r="AF65" s="17">
        <f>SUM(AF6:AF64)</f>
        <v>50000000</v>
      </c>
      <c r="AG65" s="17">
        <f>SUM(AG6:AG64)</f>
        <v>68818575</v>
      </c>
      <c r="AH65" s="17">
        <f>SUM(AH6:AH64)</f>
        <v>68949999.995855048</v>
      </c>
      <c r="AI65" s="18"/>
      <c r="AJ65" s="17">
        <f>SUM(AJ6:AJ64)</f>
        <v>2587999942.6840453</v>
      </c>
      <c r="AK65" s="18"/>
      <c r="AL65" s="17">
        <f>SUM(AL6:AL64)</f>
        <v>10907514</v>
      </c>
      <c r="AM65" s="17">
        <f>SUM(AM6:AM64)</f>
        <v>25299999.999999993</v>
      </c>
      <c r="AN65" s="17">
        <f t="shared" ref="AN65:AO65" si="14">SUM(AN6:AN64)</f>
        <v>134717871.03000003</v>
      </c>
      <c r="AO65" s="17">
        <f t="shared" si="14"/>
        <v>784183.99000000022</v>
      </c>
      <c r="AP65" s="19">
        <f>SUM(AP6:AP64)</f>
        <v>186699999.96000004</v>
      </c>
      <c r="AQ65" s="19">
        <f t="shared" ref="AQ65:AU65" si="15">SUM(AQ6:AQ64)</f>
        <v>358409568.97999996</v>
      </c>
      <c r="AR65" s="18"/>
      <c r="AS65" s="19">
        <f>SUM(AS6:AS64)</f>
        <v>2946409511.6640458</v>
      </c>
      <c r="AU65" s="19">
        <f t="shared" si="15"/>
        <v>5000000.0000000028</v>
      </c>
    </row>
    <row r="66" spans="1:48" x14ac:dyDescent="0.35">
      <c r="C66" s="15"/>
      <c r="D66" s="15"/>
      <c r="E66" s="44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X66" s="15"/>
      <c r="Y66" s="15"/>
      <c r="AB66" s="15"/>
      <c r="AC66" s="15"/>
      <c r="AD66" s="15"/>
      <c r="AE66" s="15"/>
      <c r="AF66" s="15"/>
      <c r="AG66" s="15"/>
      <c r="AH66" s="15"/>
      <c r="AI66" s="15"/>
      <c r="AJ66" s="15"/>
      <c r="AL66" s="15"/>
      <c r="AM66" s="15"/>
      <c r="AN66" s="15"/>
      <c r="AO66" s="15"/>
      <c r="AQ66" s="39"/>
      <c r="AS66" s="15"/>
    </row>
    <row r="67" spans="1:48" s="56" customFormat="1" hidden="1" x14ac:dyDescent="0.35">
      <c r="A67" s="59" t="s">
        <v>68</v>
      </c>
      <c r="C67" s="57">
        <v>2056051884.6583719</v>
      </c>
      <c r="D67" s="57"/>
      <c r="E67" s="58">
        <v>84175999.999999955</v>
      </c>
      <c r="F67" s="57">
        <v>100000000</v>
      </c>
      <c r="G67" s="57">
        <v>30683170</v>
      </c>
      <c r="H67" s="57"/>
      <c r="I67" s="57"/>
      <c r="J67" s="57">
        <v>482830.46819159796</v>
      </c>
      <c r="K67" s="57">
        <v>21693292.5</v>
      </c>
      <c r="L67" s="57"/>
      <c r="M67" s="57"/>
      <c r="N67" s="57"/>
      <c r="O67" s="57">
        <v>237035292.96819159</v>
      </c>
      <c r="P67" s="57"/>
      <c r="Q67" s="57">
        <v>897100</v>
      </c>
      <c r="R67" s="57">
        <v>9222999.9800000004</v>
      </c>
      <c r="S67" s="57">
        <v>30000000</v>
      </c>
      <c r="T67" s="57">
        <v>7000000</v>
      </c>
      <c r="U67" s="57">
        <v>47120099.979999997</v>
      </c>
      <c r="V67" s="57"/>
      <c r="W67" s="57">
        <v>87804.176151217194</v>
      </c>
      <c r="X67" s="57">
        <v>-87804.176151217238</v>
      </c>
      <c r="Y67" s="57">
        <v>-24886</v>
      </c>
      <c r="Z67" s="56">
        <v>0</v>
      </c>
      <c r="AA67" s="56">
        <v>0</v>
      </c>
      <c r="AB67" s="57">
        <v>-24886.000000000029</v>
      </c>
      <c r="AC67" s="57"/>
      <c r="AD67" s="57">
        <v>2338534096.3365622</v>
      </c>
      <c r="AE67" s="57"/>
      <c r="AF67" s="57">
        <v>50000000</v>
      </c>
      <c r="AG67" s="57">
        <v>68818575</v>
      </c>
      <c r="AH67" s="57">
        <v>68949999.995855048</v>
      </c>
      <c r="AI67" s="57"/>
      <c r="AJ67" s="57">
        <v>2526302671.3324184</v>
      </c>
      <c r="AL67" s="57">
        <v>10907514</v>
      </c>
      <c r="AM67" s="57">
        <v>25299999.999999993</v>
      </c>
      <c r="AN67" s="57">
        <v>132892871</v>
      </c>
      <c r="AO67" s="57">
        <v>784184.00513030787</v>
      </c>
      <c r="AP67" s="57">
        <v>156700000</v>
      </c>
      <c r="AQ67" s="57">
        <v>326584569.00513029</v>
      </c>
      <c r="AS67" s="57">
        <v>2852887240.3375487</v>
      </c>
      <c r="AU67" s="60">
        <v>5000000.0000000028</v>
      </c>
    </row>
    <row r="68" spans="1:48" s="56" customFormat="1" hidden="1" x14ac:dyDescent="0.35">
      <c r="A68" s="59" t="s">
        <v>159</v>
      </c>
      <c r="C68" s="57">
        <f>C65-C67</f>
        <v>-1648295.2783715725</v>
      </c>
      <c r="D68" s="57">
        <f t="shared" ref="D68:O68" si="16">D65-D67</f>
        <v>0</v>
      </c>
      <c r="E68" s="58">
        <f t="shared" si="16"/>
        <v>0</v>
      </c>
      <c r="F68" s="57">
        <f t="shared" si="16"/>
        <v>0.31000000238418579</v>
      </c>
      <c r="G68" s="57">
        <f>G65+H65+I65-G67</f>
        <v>-1.0000001639127731E-2</v>
      </c>
      <c r="H68" s="57"/>
      <c r="I68" s="57"/>
      <c r="J68" s="57">
        <f t="shared" si="16"/>
        <v>0</v>
      </c>
      <c r="K68" s="57">
        <f t="shared" si="16"/>
        <v>0</v>
      </c>
      <c r="L68" s="57"/>
      <c r="M68" s="57"/>
      <c r="N68" s="57"/>
      <c r="O68" s="57">
        <f t="shared" si="16"/>
        <v>61697271.360000044</v>
      </c>
      <c r="P68" s="57"/>
      <c r="Q68" s="57">
        <f t="shared" ref="Q68:U68" si="17">Q65-Q67</f>
        <v>0</v>
      </c>
      <c r="R68" s="57">
        <f t="shared" si="17"/>
        <v>0</v>
      </c>
      <c r="S68" s="57">
        <f t="shared" si="17"/>
        <v>0</v>
      </c>
      <c r="T68" s="57">
        <f t="shared" si="17"/>
        <v>0</v>
      </c>
      <c r="U68" s="57">
        <f t="shared" si="17"/>
        <v>0</v>
      </c>
      <c r="V68" s="57"/>
      <c r="W68" s="57">
        <f t="shared" ref="W68:AB68" si="18">W65-W67</f>
        <v>11100.993848782848</v>
      </c>
      <c r="X68" s="57">
        <f t="shared" si="18"/>
        <v>-11100.993848782789</v>
      </c>
      <c r="Y68" s="57">
        <f t="shared" si="18"/>
        <v>0</v>
      </c>
      <c r="Z68" s="56">
        <f t="shared" si="18"/>
        <v>0</v>
      </c>
      <c r="AA68" s="56">
        <f t="shared" si="18"/>
        <v>0</v>
      </c>
      <c r="AB68" s="57">
        <f t="shared" si="18"/>
        <v>6.5483618527650833E-11</v>
      </c>
      <c r="AC68" s="57"/>
      <c r="AD68" s="57">
        <f>AD65-AD67</f>
        <v>61697271.351629257</v>
      </c>
      <c r="AE68" s="57"/>
      <c r="AF68" s="57">
        <f t="shared" ref="AF68:AH68" si="19">AF65-AF67</f>
        <v>0</v>
      </c>
      <c r="AG68" s="57">
        <f t="shared" si="19"/>
        <v>0</v>
      </c>
      <c r="AH68" s="57">
        <f t="shared" si="19"/>
        <v>0</v>
      </c>
      <c r="AI68" s="57"/>
      <c r="AJ68" s="57">
        <f>AJ65-AJ67</f>
        <v>61697271.351626873</v>
      </c>
      <c r="AL68" s="57">
        <f t="shared" ref="AL68:AQ68" si="20">AL65-AL67</f>
        <v>0</v>
      </c>
      <c r="AM68" s="57">
        <f t="shared" si="20"/>
        <v>0</v>
      </c>
      <c r="AN68" s="57">
        <f t="shared" si="20"/>
        <v>1825000.030000031</v>
      </c>
      <c r="AO68" s="57">
        <f t="shared" si="20"/>
        <v>-1.5130307641811669E-2</v>
      </c>
      <c r="AP68" s="57">
        <f t="shared" si="20"/>
        <v>29999999.960000038</v>
      </c>
      <c r="AQ68" s="57">
        <f t="shared" si="20"/>
        <v>31824999.974869668</v>
      </c>
      <c r="AS68" s="57">
        <f>AS65-AS67</f>
        <v>93522271.326497078</v>
      </c>
      <c r="AU68" s="60"/>
    </row>
    <row r="69" spans="1:48" x14ac:dyDescent="0.35">
      <c r="A69" s="55"/>
      <c r="AH69" s="15"/>
      <c r="AM69" s="15"/>
      <c r="AN69" s="15"/>
      <c r="AO69" s="15"/>
      <c r="AQ69" s="39"/>
      <c r="AS69" s="15"/>
    </row>
    <row r="70" spans="1:48" x14ac:dyDescent="0.35">
      <c r="A70" s="55"/>
      <c r="AQ70" s="39"/>
      <c r="AS70" s="15"/>
    </row>
    <row r="71" spans="1:48" x14ac:dyDescent="0.35">
      <c r="A71" s="55"/>
      <c r="AQ71" s="39"/>
      <c r="AS71" s="15"/>
      <c r="AV71" s="15"/>
    </row>
    <row r="72" spans="1:48" x14ac:dyDescent="0.35">
      <c r="AQ72" s="39"/>
      <c r="AS72" s="15"/>
    </row>
    <row r="73" spans="1:48" x14ac:dyDescent="0.35">
      <c r="AQ73" s="39"/>
      <c r="AS73" s="9"/>
    </row>
    <row r="74" spans="1:48" x14ac:dyDescent="0.35">
      <c r="AQ74" s="39"/>
      <c r="AS74" s="9"/>
    </row>
    <row r="75" spans="1:48" x14ac:dyDescent="0.35">
      <c r="AQ75" s="39"/>
      <c r="AS75" s="15"/>
    </row>
    <row r="76" spans="1:48" x14ac:dyDescent="0.35">
      <c r="AP76" s="15"/>
      <c r="AQ76" s="39"/>
      <c r="AS76" s="15"/>
    </row>
    <row r="77" spans="1:48" x14ac:dyDescent="0.35">
      <c r="AP77" s="15"/>
      <c r="AQ77" s="39"/>
      <c r="AS77" s="15"/>
    </row>
    <row r="78" spans="1:48" x14ac:dyDescent="0.35">
      <c r="AP78" s="15"/>
      <c r="AQ78" s="39"/>
    </row>
    <row r="79" spans="1:48" x14ac:dyDescent="0.35">
      <c r="AQ79" s="39"/>
    </row>
    <row r="80" spans="1:48" x14ac:dyDescent="0.35">
      <c r="AQ80" s="39"/>
    </row>
    <row r="81" spans="43:43" x14ac:dyDescent="0.35">
      <c r="AQ81" s="39"/>
    </row>
    <row r="82" spans="43:43" x14ac:dyDescent="0.35">
      <c r="AQ82" s="39"/>
    </row>
    <row r="83" spans="43:43" x14ac:dyDescent="0.35">
      <c r="AQ83" s="39"/>
    </row>
    <row r="84" spans="43:43" x14ac:dyDescent="0.35">
      <c r="AQ84" s="39"/>
    </row>
    <row r="85" spans="43:43" x14ac:dyDescent="0.35">
      <c r="AQ85" s="39"/>
    </row>
    <row r="86" spans="43:43" x14ac:dyDescent="0.35">
      <c r="AQ86" s="39"/>
    </row>
    <row r="87" spans="43:43" x14ac:dyDescent="0.35">
      <c r="AQ87" s="39"/>
    </row>
    <row r="88" spans="43:43" x14ac:dyDescent="0.35">
      <c r="AQ88" s="39"/>
    </row>
    <row r="89" spans="43:43" x14ac:dyDescent="0.35">
      <c r="AQ89" s="39"/>
    </row>
    <row r="90" spans="43:43" x14ac:dyDescent="0.35">
      <c r="AQ90" s="39"/>
    </row>
    <row r="91" spans="43:43" x14ac:dyDescent="0.35">
      <c r="AQ91" s="39"/>
    </row>
    <row r="92" spans="43:43" x14ac:dyDescent="0.35">
      <c r="AQ92" s="39"/>
    </row>
    <row r="93" spans="43:43" x14ac:dyDescent="0.35">
      <c r="AQ93" s="39"/>
    </row>
    <row r="94" spans="43:43" x14ac:dyDescent="0.35">
      <c r="AQ94" s="39"/>
    </row>
    <row r="95" spans="43:43" x14ac:dyDescent="0.35">
      <c r="AQ95" s="39"/>
    </row>
    <row r="96" spans="43:43" x14ac:dyDescent="0.35">
      <c r="AQ96" s="39"/>
    </row>
    <row r="97" spans="43:43" x14ac:dyDescent="0.35">
      <c r="AQ97" s="39"/>
    </row>
    <row r="98" spans="43:43" x14ac:dyDescent="0.35">
      <c r="AQ98" s="39"/>
    </row>
    <row r="99" spans="43:43" x14ac:dyDescent="0.35">
      <c r="AQ99" s="39"/>
    </row>
    <row r="100" spans="43:43" x14ac:dyDescent="0.35">
      <c r="AQ100" s="39"/>
    </row>
    <row r="101" spans="43:43" x14ac:dyDescent="0.35">
      <c r="AQ101" s="39"/>
    </row>
    <row r="102" spans="43:43" x14ac:dyDescent="0.35">
      <c r="AQ102" s="39"/>
    </row>
    <row r="103" spans="43:43" x14ac:dyDescent="0.35">
      <c r="AQ103" s="39"/>
    </row>
    <row r="104" spans="43:43" x14ac:dyDescent="0.35">
      <c r="AQ104" s="39"/>
    </row>
    <row r="105" spans="43:43" x14ac:dyDescent="0.35">
      <c r="AQ105" s="39"/>
    </row>
    <row r="106" spans="43:43" x14ac:dyDescent="0.35">
      <c r="AQ106" s="39"/>
    </row>
    <row r="107" spans="43:43" x14ac:dyDescent="0.35">
      <c r="AQ107" s="39"/>
    </row>
    <row r="108" spans="43:43" x14ac:dyDescent="0.35">
      <c r="AQ108" s="39"/>
    </row>
    <row r="109" spans="43:43" x14ac:dyDescent="0.35">
      <c r="AQ109" s="39"/>
    </row>
  </sheetData>
  <mergeCells count="42">
    <mergeCell ref="AS1:AS4"/>
    <mergeCell ref="AM3:AM4"/>
    <mergeCell ref="AP3:AP4"/>
    <mergeCell ref="AU3:AU4"/>
    <mergeCell ref="F3:F4"/>
    <mergeCell ref="Z3:Z4"/>
    <mergeCell ref="AA3:AA4"/>
    <mergeCell ref="AB3:AB4"/>
    <mergeCell ref="AF3:AF4"/>
    <mergeCell ref="AH3:AH4"/>
    <mergeCell ref="AL3:AL4"/>
    <mergeCell ref="Q3:Q4"/>
    <mergeCell ref="T3:T4"/>
    <mergeCell ref="U3:U4"/>
    <mergeCell ref="W3:W4"/>
    <mergeCell ref="X3:X4"/>
    <mergeCell ref="AQ2:AQ4"/>
    <mergeCell ref="E3:E4"/>
    <mergeCell ref="AD1:AD4"/>
    <mergeCell ref="AF1:AH1"/>
    <mergeCell ref="AJ1:AJ4"/>
    <mergeCell ref="AL1:AQ1"/>
    <mergeCell ref="Y3:Y4"/>
    <mergeCell ref="W1:AB1"/>
    <mergeCell ref="Q1:U1"/>
    <mergeCell ref="Q2:U2"/>
    <mergeCell ref="W2:AB2"/>
    <mergeCell ref="AG3:AG4"/>
    <mergeCell ref="AN3:AN4"/>
    <mergeCell ref="AO3:AO4"/>
    <mergeCell ref="R3:R4"/>
    <mergeCell ref="K3:K4"/>
    <mergeCell ref="S3:S4"/>
    <mergeCell ref="O3:O4"/>
    <mergeCell ref="A1:A5"/>
    <mergeCell ref="C1:C4"/>
    <mergeCell ref="E1:O1"/>
    <mergeCell ref="E2:O2"/>
    <mergeCell ref="G3:G4"/>
    <mergeCell ref="H3:H4"/>
    <mergeCell ref="I3:I4"/>
    <mergeCell ref="J3:J4"/>
  </mergeCells>
  <phoneticPr fontId="16" type="noConversion"/>
  <pageMargins left="0.45" right="0.45" top="0.75" bottom="0.45" header="0.35" footer="0.15"/>
  <pageSetup scale="45" fitToHeight="0" orientation="landscape" horizontalDpi="4294967293" verticalDpi="4294967293" r:id="rId1"/>
  <headerFooter alignWithMargins="0">
    <oddHeader>&amp;R&amp;"-,Bold"&amp;18Attachment B</oddHeader>
    <oddFooter xml:space="preserve">&amp;L&amp;"-,Italic"&amp;12 &amp;X1&amp;X Benefits funding reflects actual cost changes as identified by the court and is fiscally neutral.
</oddFooter>
  </headerFooter>
  <colBreaks count="2" manualBreakCount="2">
    <brk id="21" max="64" man="1"/>
    <brk id="46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94F7-C2D4-4FB2-8F70-9946050C4909}">
  <sheetPr>
    <pageSetUpPr fitToPage="1"/>
  </sheetPr>
  <dimension ref="A1:AN70"/>
  <sheetViews>
    <sheetView showGridLines="0" tabSelected="1" zoomScaleNormal="100" workbookViewId="0">
      <pane xSplit="1" ySplit="4" topLeftCell="X41" activePane="bottomRight" state="frozen"/>
      <selection pane="topRight" activeCell="C1" sqref="C1"/>
      <selection pane="bottomLeft" activeCell="A5" sqref="A5"/>
      <selection pane="bottomRight" activeCell="W58" sqref="W58"/>
    </sheetView>
  </sheetViews>
  <sheetFormatPr defaultColWidth="9.1796875" defaultRowHeight="14.5" x14ac:dyDescent="0.35"/>
  <cols>
    <col min="1" max="1" width="14.81640625" style="1" bestFit="1" customWidth="1"/>
    <col min="2" max="2" width="1.7265625" style="1" customWidth="1"/>
    <col min="3" max="3" width="14.26953125" style="1" bestFit="1" customWidth="1"/>
    <col min="4" max="4" width="1.7265625" style="1" customWidth="1"/>
    <col min="5" max="5" width="14.7265625" style="1" customWidth="1"/>
    <col min="6" max="6" width="13.54296875" style="1" customWidth="1"/>
    <col min="7" max="7" width="1.7265625" style="1" customWidth="1"/>
    <col min="8" max="8" width="14.26953125" style="1" bestFit="1" customWidth="1"/>
    <col min="9" max="9" width="1.7265625" style="1" customWidth="1"/>
    <col min="10" max="10" width="15.7265625" style="1" customWidth="1"/>
    <col min="11" max="11" width="12.7265625" style="1" bestFit="1" customWidth="1"/>
    <col min="12" max="12" width="11.54296875" style="1" bestFit="1" customWidth="1"/>
    <col min="13" max="13" width="12.7265625" style="1" bestFit="1" customWidth="1"/>
    <col min="14" max="14" width="12.26953125" style="1" bestFit="1" customWidth="1"/>
    <col min="15" max="15" width="13.1796875" style="1" customWidth="1"/>
    <col min="16" max="16" width="1.7265625" style="1" customWidth="1"/>
    <col min="17" max="17" width="14.26953125" style="1" bestFit="1" customWidth="1"/>
    <col min="18" max="19" width="13.1796875" style="1" bestFit="1" customWidth="1"/>
    <col min="20" max="20" width="15.54296875" style="1" bestFit="1" customWidth="1"/>
    <col min="21" max="21" width="13.453125" style="1" customWidth="1"/>
    <col min="22" max="22" width="13.1796875" style="1" bestFit="1" customWidth="1"/>
    <col min="23" max="23" width="12.26953125" style="1" customWidth="1"/>
    <col min="24" max="24" width="14.54296875" style="25" customWidth="1"/>
    <col min="25" max="25" width="14.26953125" style="1" customWidth="1"/>
    <col min="26" max="26" width="11.7265625" style="1" customWidth="1"/>
    <col min="27" max="28" width="13.54296875" style="1" bestFit="1" customWidth="1"/>
    <col min="29" max="31" width="13.54296875" style="1" customWidth="1"/>
    <col min="32" max="32" width="14.7265625" style="24" customWidth="1"/>
    <col min="33" max="33" width="11.54296875" style="1" customWidth="1"/>
    <col min="34" max="34" width="12.26953125" style="1" customWidth="1"/>
    <col min="35" max="35" width="11.453125" style="30" customWidth="1"/>
    <col min="36" max="36" width="11.1796875" style="1" customWidth="1"/>
    <col min="37" max="37" width="15.1796875" style="1" customWidth="1"/>
    <col min="38" max="38" width="1.7265625" style="24" customWidth="1"/>
    <col min="39" max="39" width="15.54296875" style="1" customWidth="1"/>
    <col min="40" max="40" width="12.54296875" style="1" customWidth="1"/>
    <col min="41" max="16384" width="9.1796875" style="1"/>
  </cols>
  <sheetData>
    <row r="1" spans="1:40" ht="30.75" customHeight="1" x14ac:dyDescent="0.35">
      <c r="A1" s="109" t="s">
        <v>1</v>
      </c>
      <c r="C1" s="78" t="s">
        <v>175</v>
      </c>
      <c r="E1" s="97" t="s">
        <v>153</v>
      </c>
      <c r="F1" s="110" t="s">
        <v>85</v>
      </c>
      <c r="H1" s="113" t="s">
        <v>176</v>
      </c>
      <c r="J1" s="105" t="s">
        <v>140</v>
      </c>
      <c r="K1" s="106"/>
      <c r="L1" s="106"/>
      <c r="M1" s="105" t="s">
        <v>141</v>
      </c>
      <c r="N1" s="106"/>
      <c r="O1" s="114"/>
      <c r="Q1" s="116" t="s">
        <v>99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8"/>
      <c r="AG1" s="116" t="s">
        <v>99</v>
      </c>
      <c r="AH1" s="117"/>
      <c r="AI1" s="117"/>
      <c r="AJ1" s="117"/>
      <c r="AK1" s="118"/>
      <c r="AM1" s="119" t="s">
        <v>100</v>
      </c>
      <c r="AN1" s="119"/>
    </row>
    <row r="2" spans="1:40" ht="43.5" x14ac:dyDescent="0.35">
      <c r="A2" s="109"/>
      <c r="C2" s="78"/>
      <c r="E2" s="97"/>
      <c r="F2" s="111"/>
      <c r="H2" s="113"/>
      <c r="J2" s="107"/>
      <c r="K2" s="108"/>
      <c r="L2" s="108"/>
      <c r="M2" s="107"/>
      <c r="N2" s="108"/>
      <c r="O2" s="115"/>
      <c r="Q2" s="120" t="s">
        <v>164</v>
      </c>
      <c r="R2" s="48" t="s">
        <v>77</v>
      </c>
      <c r="S2" s="48" t="s">
        <v>78</v>
      </c>
      <c r="T2" s="48" t="s">
        <v>79</v>
      </c>
      <c r="U2" s="48" t="s">
        <v>80</v>
      </c>
      <c r="V2" s="48" t="s">
        <v>106</v>
      </c>
      <c r="W2" s="48" t="s">
        <v>102</v>
      </c>
      <c r="X2" s="46" t="s">
        <v>149</v>
      </c>
      <c r="Y2" s="53" t="s">
        <v>143</v>
      </c>
      <c r="Z2" s="53" t="s">
        <v>148</v>
      </c>
      <c r="AA2" s="53" t="s">
        <v>148</v>
      </c>
      <c r="AB2" s="53" t="s">
        <v>148</v>
      </c>
      <c r="AC2" s="53" t="s">
        <v>177</v>
      </c>
      <c r="AD2" s="53" t="s">
        <v>177</v>
      </c>
      <c r="AE2" s="53" t="s">
        <v>177</v>
      </c>
      <c r="AF2" s="121" t="s">
        <v>144</v>
      </c>
      <c r="AG2" s="122" t="s">
        <v>145</v>
      </c>
      <c r="AH2" s="122"/>
      <c r="AI2" s="122"/>
      <c r="AJ2" s="122"/>
      <c r="AK2" s="120" t="s">
        <v>146</v>
      </c>
      <c r="AL2" s="26"/>
      <c r="AM2" s="123" t="s">
        <v>147</v>
      </c>
      <c r="AN2" s="123" t="s">
        <v>101</v>
      </c>
    </row>
    <row r="3" spans="1:40" s="2" customFormat="1" ht="87" x14ac:dyDescent="0.35">
      <c r="A3" s="109"/>
      <c r="C3" s="78"/>
      <c r="E3" s="97"/>
      <c r="F3" s="112"/>
      <c r="H3" s="113"/>
      <c r="J3" s="31" t="s">
        <v>70</v>
      </c>
      <c r="K3" s="31" t="s">
        <v>71</v>
      </c>
      <c r="L3" s="31" t="s">
        <v>0</v>
      </c>
      <c r="M3" s="31" t="s">
        <v>118</v>
      </c>
      <c r="N3" s="31" t="s">
        <v>166</v>
      </c>
      <c r="O3" s="31" t="s">
        <v>165</v>
      </c>
      <c r="Q3" s="120"/>
      <c r="R3" s="45" t="s">
        <v>131</v>
      </c>
      <c r="S3" s="45" t="s">
        <v>132</v>
      </c>
      <c r="T3" s="45" t="s">
        <v>163</v>
      </c>
      <c r="U3" s="51" t="s">
        <v>142</v>
      </c>
      <c r="V3" s="45" t="s">
        <v>125</v>
      </c>
      <c r="W3" s="45" t="s">
        <v>123</v>
      </c>
      <c r="X3" s="45" t="s">
        <v>139</v>
      </c>
      <c r="Y3" s="52" t="s">
        <v>161</v>
      </c>
      <c r="Z3" s="52" t="s">
        <v>169</v>
      </c>
      <c r="AA3" s="52" t="s">
        <v>170</v>
      </c>
      <c r="AB3" s="52" t="s">
        <v>171</v>
      </c>
      <c r="AC3" s="63" t="s">
        <v>178</v>
      </c>
      <c r="AD3" s="63" t="s">
        <v>179</v>
      </c>
      <c r="AE3" s="63" t="s">
        <v>180</v>
      </c>
      <c r="AF3" s="121"/>
      <c r="AG3" s="45" t="s">
        <v>86</v>
      </c>
      <c r="AH3" s="45" t="s">
        <v>87</v>
      </c>
      <c r="AI3" s="45" t="s">
        <v>88</v>
      </c>
      <c r="AJ3" s="45" t="s">
        <v>89</v>
      </c>
      <c r="AK3" s="120"/>
      <c r="AL3" s="26"/>
      <c r="AM3" s="123"/>
      <c r="AN3" s="123"/>
    </row>
    <row r="4" spans="1:40" x14ac:dyDescent="0.35">
      <c r="A4" s="109"/>
      <c r="B4" s="3"/>
      <c r="C4" s="5" t="s">
        <v>2</v>
      </c>
      <c r="D4" s="3"/>
      <c r="E4" s="5" t="s">
        <v>3</v>
      </c>
      <c r="F4" s="5" t="s">
        <v>4</v>
      </c>
      <c r="G4" s="3"/>
      <c r="H4" s="5" t="s">
        <v>116</v>
      </c>
      <c r="I4" s="3"/>
      <c r="J4" s="5" t="s">
        <v>6</v>
      </c>
      <c r="K4" s="5" t="s">
        <v>7</v>
      </c>
      <c r="L4" s="5" t="s">
        <v>8</v>
      </c>
      <c r="M4" s="5" t="s">
        <v>9</v>
      </c>
      <c r="N4" s="5" t="s">
        <v>115</v>
      </c>
      <c r="O4" s="5" t="s">
        <v>121</v>
      </c>
      <c r="P4" s="3"/>
      <c r="Q4" s="4" t="s">
        <v>122</v>
      </c>
      <c r="R4" s="4" t="s">
        <v>73</v>
      </c>
      <c r="S4" s="5" t="s">
        <v>69</v>
      </c>
      <c r="T4" s="5" t="s">
        <v>74</v>
      </c>
      <c r="U4" s="5" t="s">
        <v>90</v>
      </c>
      <c r="V4" s="5" t="s">
        <v>75</v>
      </c>
      <c r="W4" s="5" t="s">
        <v>82</v>
      </c>
      <c r="X4" s="5" t="s">
        <v>76</v>
      </c>
      <c r="Y4" s="5" t="s">
        <v>83</v>
      </c>
      <c r="Z4" s="5" t="s">
        <v>84</v>
      </c>
      <c r="AA4" s="5" t="s">
        <v>91</v>
      </c>
      <c r="AB4" s="5" t="s">
        <v>92</v>
      </c>
      <c r="AC4" s="5" t="s">
        <v>174</v>
      </c>
      <c r="AD4" s="5" t="s">
        <v>93</v>
      </c>
      <c r="AE4" s="5" t="s">
        <v>94</v>
      </c>
      <c r="AF4" s="5" t="s">
        <v>181</v>
      </c>
      <c r="AG4" s="5" t="s">
        <v>96</v>
      </c>
      <c r="AH4" s="5" t="s">
        <v>105</v>
      </c>
      <c r="AI4" s="5" t="s">
        <v>97</v>
      </c>
      <c r="AJ4" s="5" t="s">
        <v>103</v>
      </c>
      <c r="AK4" s="5" t="s">
        <v>182</v>
      </c>
      <c r="AL4" s="6"/>
      <c r="AM4" s="5" t="s">
        <v>183</v>
      </c>
      <c r="AN4" s="5" t="s">
        <v>184</v>
      </c>
    </row>
    <row r="5" spans="1:40" x14ac:dyDescent="0.35">
      <c r="A5" s="7" t="s">
        <v>10</v>
      </c>
      <c r="B5" s="9"/>
      <c r="C5" s="8">
        <f>'TC Allocations'!C6</f>
        <v>79110019.25</v>
      </c>
      <c r="D5" s="9"/>
      <c r="E5" s="11">
        <f>'TC Allocations'!AF6</f>
        <v>2104111</v>
      </c>
      <c r="F5" s="11">
        <f>'TC Allocations'!AG6</f>
        <v>3102046</v>
      </c>
      <c r="G5" s="9"/>
      <c r="H5" s="8">
        <f>C5+SUM(E5:F5)</f>
        <v>84316176.25</v>
      </c>
      <c r="I5" s="9"/>
      <c r="J5" s="11">
        <v>93224.37999999999</v>
      </c>
      <c r="K5" s="12">
        <f>'TC Allocations'!AL6</f>
        <v>424792</v>
      </c>
      <c r="L5" s="12">
        <f>'TC Allocations'!AM6</f>
        <v>1009970.39</v>
      </c>
      <c r="M5" s="11">
        <v>-3317863.87</v>
      </c>
      <c r="N5" s="11">
        <v>-2266802.4228784004</v>
      </c>
      <c r="O5" s="8">
        <f t="shared" ref="O5:O36" si="0">SUM(J5:N5)</f>
        <v>-4056679.5228784005</v>
      </c>
      <c r="P5" s="9"/>
      <c r="Q5" s="10">
        <f t="shared" ref="Q5:Q36" si="1">H5+O5</f>
        <v>80259496.727121606</v>
      </c>
      <c r="R5" s="10">
        <f>'TC Allocations'!Y6</f>
        <v>0</v>
      </c>
      <c r="S5" s="11">
        <v>-31933.600371018518</v>
      </c>
      <c r="T5" s="12">
        <v>-3892.1299999999901</v>
      </c>
      <c r="U5" s="12">
        <f>'TC Allocations'!K6</f>
        <v>1913099.51</v>
      </c>
      <c r="V5" s="12">
        <f>'TC Allocations'!R6</f>
        <v>210769.15</v>
      </c>
      <c r="W5" s="12">
        <v>1354530.08</v>
      </c>
      <c r="X5" s="12">
        <f>'TC Allocations'!E6</f>
        <v>3148431.64</v>
      </c>
      <c r="Y5" s="12">
        <f>'TC Allocations'!F6</f>
        <v>0</v>
      </c>
      <c r="Z5" s="12">
        <f>'TC Allocations'!G6</f>
        <v>0</v>
      </c>
      <c r="AA5" s="12">
        <f>'TC Allocations'!H6</f>
        <v>0</v>
      </c>
      <c r="AB5" s="12">
        <f>'TC Allocations'!I6</f>
        <v>516327.76</v>
      </c>
      <c r="AC5" s="12">
        <f>'TC Allocations'!L6</f>
        <v>0</v>
      </c>
      <c r="AD5" s="12">
        <f>'TC Allocations'!M6</f>
        <v>0</v>
      </c>
      <c r="AE5" s="12">
        <f>'TC Allocations'!N6</f>
        <v>1064834.27</v>
      </c>
      <c r="AF5" s="27">
        <f>SUM(Q5:AE5)</f>
        <v>88431663.406750605</v>
      </c>
      <c r="AG5" s="12"/>
      <c r="AH5" s="12"/>
      <c r="AI5" s="28">
        <f t="shared" ref="AI5:AI36" si="2">IF( AG5=0,AF5/($AF$64-$AF$6-$AF$50),"-")</f>
        <v>3.581661542722029E-2</v>
      </c>
      <c r="AJ5" s="12">
        <f>-(SUM($AH$6+$AH$50)*AI5)</f>
        <v>-3542.4484376538471</v>
      </c>
      <c r="AK5" s="8">
        <f t="shared" ref="AK5:AK36" si="3">AF5+AH5+AJ5</f>
        <v>88428120.958312944</v>
      </c>
      <c r="AL5" s="13"/>
      <c r="AM5" s="27">
        <v>88721291.9274638</v>
      </c>
      <c r="AN5" s="14">
        <f>AK5/AM5</f>
        <v>0.99669559625675264</v>
      </c>
    </row>
    <row r="6" spans="1:40" x14ac:dyDescent="0.35">
      <c r="A6" s="7" t="s">
        <v>11</v>
      </c>
      <c r="B6" s="9"/>
      <c r="C6" s="8">
        <f>'TC Allocations'!C7</f>
        <v>773016.54</v>
      </c>
      <c r="D6" s="9"/>
      <c r="E6" s="11">
        <f>'TC Allocations'!AF7</f>
        <v>21282</v>
      </c>
      <c r="F6" s="11">
        <f>'TC Allocations'!AG7</f>
        <v>20340</v>
      </c>
      <c r="G6" s="9"/>
      <c r="H6" s="8">
        <f t="shared" ref="H6:H63" si="4">C6+SUM(E6:F6)</f>
        <v>814638.54</v>
      </c>
      <c r="I6" s="9"/>
      <c r="J6" s="11">
        <v>29</v>
      </c>
      <c r="K6" s="12">
        <f>'TC Allocations'!AL7</f>
        <v>2034</v>
      </c>
      <c r="L6" s="12">
        <f>'TC Allocations'!AM7</f>
        <v>34674.94</v>
      </c>
      <c r="M6" s="11">
        <v>0</v>
      </c>
      <c r="N6" s="11">
        <v>0</v>
      </c>
      <c r="O6" s="8">
        <f t="shared" si="0"/>
        <v>36737.94</v>
      </c>
      <c r="P6" s="9"/>
      <c r="Q6" s="10">
        <f t="shared" si="1"/>
        <v>851376.48</v>
      </c>
      <c r="R6" s="10">
        <f>'TC Allocations'!Y7</f>
        <v>0</v>
      </c>
      <c r="S6" s="11">
        <v>0</v>
      </c>
      <c r="T6" s="12">
        <v>-14</v>
      </c>
      <c r="U6" s="12">
        <f>'TC Allocations'!K7</f>
        <v>2042.04</v>
      </c>
      <c r="V6" s="12">
        <f>'TC Allocations'!R7</f>
        <v>238.7</v>
      </c>
      <c r="W6" s="12">
        <v>9220</v>
      </c>
      <c r="X6" s="12">
        <f>'TC Allocations'!E7</f>
        <v>30399.88</v>
      </c>
      <c r="Y6" s="12">
        <f>'TC Allocations'!F7</f>
        <v>0</v>
      </c>
      <c r="Z6" s="12">
        <f>'TC Allocations'!G7</f>
        <v>0</v>
      </c>
      <c r="AA6" s="12">
        <f>'TC Allocations'!H7</f>
        <v>0</v>
      </c>
      <c r="AB6" s="12">
        <f>'TC Allocations'!I7</f>
        <v>0</v>
      </c>
      <c r="AC6" s="12">
        <f>'TC Allocations'!L7</f>
        <v>0</v>
      </c>
      <c r="AD6" s="12">
        <f>'TC Allocations'!M7</f>
        <v>0</v>
      </c>
      <c r="AE6" s="12">
        <f>'TC Allocations'!N7</f>
        <v>0</v>
      </c>
      <c r="AF6" s="27">
        <f t="shared" ref="AF6:AF63" si="5">SUM(Q6:AE6)</f>
        <v>893263.1</v>
      </c>
      <c r="AG6" s="12">
        <v>950000</v>
      </c>
      <c r="AH6" s="12">
        <f>AG6-AF6</f>
        <v>56736.900000000023</v>
      </c>
      <c r="AI6" s="28" t="str">
        <f t="shared" si="2"/>
        <v>-</v>
      </c>
      <c r="AJ6" s="12">
        <v>0</v>
      </c>
      <c r="AK6" s="8">
        <f t="shared" si="3"/>
        <v>950000</v>
      </c>
      <c r="AL6" s="13"/>
      <c r="AM6" s="27">
        <v>449771.56804500439</v>
      </c>
      <c r="AN6" s="14">
        <f t="shared" ref="AN6:AN62" si="6">AK6/AM6</f>
        <v>2.1121833114736646</v>
      </c>
    </row>
    <row r="7" spans="1:40" x14ac:dyDescent="0.35">
      <c r="A7" s="7" t="s">
        <v>12</v>
      </c>
      <c r="B7" s="9"/>
      <c r="C7" s="8">
        <f>'TC Allocations'!C8</f>
        <v>3481720.92</v>
      </c>
      <c r="D7" s="9"/>
      <c r="E7" s="11">
        <f>'TC Allocations'!AF8</f>
        <v>62182</v>
      </c>
      <c r="F7" s="11">
        <f>'TC Allocations'!AG8</f>
        <v>51756</v>
      </c>
      <c r="G7" s="9"/>
      <c r="H7" s="8">
        <f t="shared" si="4"/>
        <v>3595658.92</v>
      </c>
      <c r="I7" s="9"/>
      <c r="J7" s="11">
        <v>717.0200000000001</v>
      </c>
      <c r="K7" s="12">
        <f>'TC Allocations'!AL8</f>
        <v>11006</v>
      </c>
      <c r="L7" s="12">
        <f>'TC Allocations'!AM8</f>
        <v>56263.12</v>
      </c>
      <c r="M7" s="11">
        <v>0</v>
      </c>
      <c r="N7" s="11">
        <v>-146295.64234532375</v>
      </c>
      <c r="O7" s="8">
        <f t="shared" si="0"/>
        <v>-78309.502345323752</v>
      </c>
      <c r="P7" s="9"/>
      <c r="Q7" s="10">
        <f t="shared" si="1"/>
        <v>3517349.4176546764</v>
      </c>
      <c r="R7" s="10">
        <f>'TC Allocations'!Y8</f>
        <v>0</v>
      </c>
      <c r="S7" s="11">
        <v>378.96402877694345</v>
      </c>
      <c r="T7" s="12">
        <v>7.2899999999998499</v>
      </c>
      <c r="U7" s="12">
        <f>'TC Allocations'!K8</f>
        <v>13569.6</v>
      </c>
      <c r="V7" s="12">
        <f>'TC Allocations'!R8</f>
        <v>5728.72</v>
      </c>
      <c r="W7" s="12">
        <v>220590.58000000002</v>
      </c>
      <c r="X7" s="12">
        <f>'TC Allocations'!E8</f>
        <v>144854.24</v>
      </c>
      <c r="Y7" s="12">
        <f>'TC Allocations'!F8</f>
        <v>0</v>
      </c>
      <c r="Z7" s="12">
        <f>'TC Allocations'!G8</f>
        <v>74977.259999999995</v>
      </c>
      <c r="AA7" s="12">
        <f>'TC Allocations'!H8</f>
        <v>0</v>
      </c>
      <c r="AB7" s="12">
        <f>'TC Allocations'!I8</f>
        <v>0</v>
      </c>
      <c r="AC7" s="12">
        <f>'TC Allocations'!L8</f>
        <v>0</v>
      </c>
      <c r="AD7" s="12">
        <f>'TC Allocations'!M8</f>
        <v>0</v>
      </c>
      <c r="AE7" s="12">
        <f>'TC Allocations'!N8</f>
        <v>0</v>
      </c>
      <c r="AF7" s="27">
        <f t="shared" si="5"/>
        <v>3977456.0716834534</v>
      </c>
      <c r="AG7" s="12"/>
      <c r="AH7" s="12"/>
      <c r="AI7" s="28">
        <f t="shared" si="2"/>
        <v>1.6109502977784504E-3</v>
      </c>
      <c r="AJ7" s="12">
        <f t="shared" ref="AJ7:AJ49" si="7">-(SUM($AH$6+$AH$50)*AI7)</f>
        <v>-159.33131306332834</v>
      </c>
      <c r="AK7" s="8">
        <f t="shared" si="3"/>
        <v>3977296.74037039</v>
      </c>
      <c r="AL7" s="13"/>
      <c r="AM7" s="27">
        <v>3977456.0731330076</v>
      </c>
      <c r="AN7" s="14">
        <f t="shared" si="6"/>
        <v>0.99995994103776686</v>
      </c>
    </row>
    <row r="8" spans="1:40" x14ac:dyDescent="0.35">
      <c r="A8" s="7" t="s">
        <v>13</v>
      </c>
      <c r="B8" s="9"/>
      <c r="C8" s="8">
        <f>'TC Allocations'!C9</f>
        <v>12423324.199999999</v>
      </c>
      <c r="D8" s="9"/>
      <c r="E8" s="11">
        <f>'TC Allocations'!AF9</f>
        <v>273524</v>
      </c>
      <c r="F8" s="11">
        <f>'TC Allocations'!AG9</f>
        <v>124077</v>
      </c>
      <c r="G8" s="9"/>
      <c r="H8" s="8">
        <f>C8+SUM(E8:F8)</f>
        <v>12820925.199999999</v>
      </c>
      <c r="I8" s="9"/>
      <c r="J8" s="11">
        <v>11295.010000000002</v>
      </c>
      <c r="K8" s="12">
        <f>'TC Allocations'!AL9</f>
        <v>59332</v>
      </c>
      <c r="L8" s="12">
        <f>'TC Allocations'!AM9</f>
        <v>163673.91</v>
      </c>
      <c r="M8" s="11">
        <v>-487715.73</v>
      </c>
      <c r="N8" s="11">
        <v>-408500.24652800005</v>
      </c>
      <c r="O8" s="8">
        <f t="shared" si="0"/>
        <v>-661915.05652800004</v>
      </c>
      <c r="P8" s="9"/>
      <c r="Q8" s="10">
        <f t="shared" si="1"/>
        <v>12159010.143471999</v>
      </c>
      <c r="R8" s="10">
        <f>'TC Allocations'!Y9</f>
        <v>0</v>
      </c>
      <c r="S8" s="11">
        <v>-35957.570631999988</v>
      </c>
      <c r="T8" s="12">
        <v>-630.17000000000007</v>
      </c>
      <c r="U8" s="12">
        <f>'TC Allocations'!K9</f>
        <v>266857.87</v>
      </c>
      <c r="V8" s="12">
        <f>'TC Allocations'!R9</f>
        <v>132476.64000000001</v>
      </c>
      <c r="W8" s="12">
        <v>87768.390000000014</v>
      </c>
      <c r="X8" s="12">
        <f>'TC Allocations'!E9</f>
        <v>482086.05</v>
      </c>
      <c r="Y8" s="12">
        <f>'TC Allocations'!F9</f>
        <v>0</v>
      </c>
      <c r="Z8" s="12">
        <f>'TC Allocations'!G9</f>
        <v>0</v>
      </c>
      <c r="AA8" s="12">
        <f>'TC Allocations'!H9</f>
        <v>2201.4299999999998</v>
      </c>
      <c r="AB8" s="12">
        <f>'TC Allocations'!I9</f>
        <v>86081.37</v>
      </c>
      <c r="AC8" s="12">
        <f>'TC Allocations'!L9</f>
        <v>0</v>
      </c>
      <c r="AD8" s="12">
        <f>'TC Allocations'!M9</f>
        <v>53488.76</v>
      </c>
      <c r="AE8" s="12">
        <f>'TC Allocations'!N9</f>
        <v>177527.52</v>
      </c>
      <c r="AF8" s="27">
        <f t="shared" si="5"/>
        <v>13410910.432839999</v>
      </c>
      <c r="AG8" s="12"/>
      <c r="AH8" s="12"/>
      <c r="AI8" s="28">
        <f t="shared" si="2"/>
        <v>5.4316904488450396E-3</v>
      </c>
      <c r="AJ8" s="12">
        <f t="shared" si="7"/>
        <v>-537.22226723039512</v>
      </c>
      <c r="AK8" s="8">
        <f t="shared" si="3"/>
        <v>13410373.210572768</v>
      </c>
      <c r="AL8" s="13"/>
      <c r="AM8" s="27">
        <v>14791476.663493136</v>
      </c>
      <c r="AN8" s="14">
        <f t="shared" si="6"/>
        <v>0.90662842633358764</v>
      </c>
    </row>
    <row r="9" spans="1:40" x14ac:dyDescent="0.35">
      <c r="A9" s="7" t="s">
        <v>14</v>
      </c>
      <c r="B9" s="9"/>
      <c r="C9" s="8">
        <f>'TC Allocations'!C10</f>
        <v>2822127.31</v>
      </c>
      <c r="D9" s="9"/>
      <c r="E9" s="11">
        <f>'TC Allocations'!AF10</f>
        <v>58645</v>
      </c>
      <c r="F9" s="11">
        <f>'TC Allocations'!AG10</f>
        <v>50506</v>
      </c>
      <c r="G9" s="9"/>
      <c r="H9" s="8">
        <f t="shared" si="4"/>
        <v>2931278.31</v>
      </c>
      <c r="I9" s="9"/>
      <c r="J9" s="11">
        <v>841.68000000000006</v>
      </c>
      <c r="K9" s="12">
        <f>'TC Allocations'!AL10</f>
        <v>18652</v>
      </c>
      <c r="L9" s="12">
        <f>'TC Allocations'!AM10</f>
        <v>60407.39</v>
      </c>
      <c r="M9" s="11">
        <v>0</v>
      </c>
      <c r="N9" s="11">
        <v>0</v>
      </c>
      <c r="O9" s="8">
        <f t="shared" si="0"/>
        <v>79901.070000000007</v>
      </c>
      <c r="P9" s="9"/>
      <c r="Q9" s="10">
        <f t="shared" si="1"/>
        <v>3011179.38</v>
      </c>
      <c r="R9" s="10">
        <f>'TC Allocations'!Y10</f>
        <v>0</v>
      </c>
      <c r="S9" s="11">
        <v>0</v>
      </c>
      <c r="T9" s="12">
        <v>7.3199999999999363</v>
      </c>
      <c r="U9" s="12">
        <f>'TC Allocations'!K10</f>
        <v>29918.92</v>
      </c>
      <c r="V9" s="12">
        <f>'TC Allocations'!R10</f>
        <v>8354.3799999999992</v>
      </c>
      <c r="W9" s="12">
        <v>27461.440000000002</v>
      </c>
      <c r="X9" s="12">
        <f>'TC Allocations'!E10</f>
        <v>118308.91</v>
      </c>
      <c r="Y9" s="12">
        <f>'TC Allocations'!F10</f>
        <v>0</v>
      </c>
      <c r="Z9" s="12">
        <f>'TC Allocations'!G10</f>
        <v>92614.45</v>
      </c>
      <c r="AA9" s="12">
        <f>'TC Allocations'!H10</f>
        <v>0</v>
      </c>
      <c r="AB9" s="12">
        <f>'TC Allocations'!I10</f>
        <v>0</v>
      </c>
      <c r="AC9" s="12">
        <f>'TC Allocations'!L10</f>
        <v>0</v>
      </c>
      <c r="AD9" s="12">
        <f>'TC Allocations'!M10</f>
        <v>0</v>
      </c>
      <c r="AE9" s="12">
        <f>'TC Allocations'!N10</f>
        <v>0</v>
      </c>
      <c r="AF9" s="27">
        <f t="shared" si="5"/>
        <v>3287844.8</v>
      </c>
      <c r="AG9" s="12"/>
      <c r="AH9" s="12"/>
      <c r="AI9" s="28">
        <f t="shared" si="2"/>
        <v>1.3316437602710141E-3</v>
      </c>
      <c r="AJ9" s="12">
        <f t="shared" si="7"/>
        <v>-131.70645248904395</v>
      </c>
      <c r="AK9" s="8">
        <f t="shared" si="3"/>
        <v>3287713.0935475109</v>
      </c>
      <c r="AL9" s="13"/>
      <c r="AM9" s="27">
        <v>3287844.80498116</v>
      </c>
      <c r="AN9" s="14">
        <f t="shared" si="6"/>
        <v>0.99995993988723264</v>
      </c>
    </row>
    <row r="10" spans="1:40" x14ac:dyDescent="0.35">
      <c r="A10" s="7" t="s">
        <v>15</v>
      </c>
      <c r="B10" s="9"/>
      <c r="C10" s="8">
        <f>'TC Allocations'!C11</f>
        <v>2112697.44</v>
      </c>
      <c r="D10" s="9"/>
      <c r="E10" s="11">
        <f>'TC Allocations'!AF11</f>
        <v>48701</v>
      </c>
      <c r="F10" s="11">
        <f>'TC Allocations'!AG11</f>
        <v>24773</v>
      </c>
      <c r="G10" s="9"/>
      <c r="H10" s="8">
        <f t="shared" si="4"/>
        <v>2186171.44</v>
      </c>
      <c r="I10" s="9"/>
      <c r="J10" s="11">
        <v>311.27</v>
      </c>
      <c r="K10" s="12">
        <f>'TC Allocations'!AL11</f>
        <v>13708</v>
      </c>
      <c r="L10" s="12">
        <f>'TC Allocations'!AM11</f>
        <v>46904.78</v>
      </c>
      <c r="M10" s="11">
        <v>0</v>
      </c>
      <c r="N10" s="11">
        <v>0</v>
      </c>
      <c r="O10" s="8">
        <f t="shared" si="0"/>
        <v>60924.05</v>
      </c>
      <c r="P10" s="9"/>
      <c r="Q10" s="10">
        <f t="shared" si="1"/>
        <v>2247095.4899999998</v>
      </c>
      <c r="R10" s="10">
        <f>'TC Allocations'!Y11</f>
        <v>0</v>
      </c>
      <c r="S10" s="11">
        <v>0</v>
      </c>
      <c r="T10" s="12">
        <v>31.830000000000041</v>
      </c>
      <c r="U10" s="12">
        <f>'TC Allocations'!K11</f>
        <v>5239.9799999999996</v>
      </c>
      <c r="V10" s="12">
        <f>'TC Allocations'!R11</f>
        <v>6683.51</v>
      </c>
      <c r="W10" s="12">
        <v>20843.589999999997</v>
      </c>
      <c r="X10" s="12">
        <f>'TC Allocations'!E11</f>
        <v>90116.56</v>
      </c>
      <c r="Y10" s="12">
        <f>'TC Allocations'!F11</f>
        <v>0</v>
      </c>
      <c r="Z10" s="12">
        <f>'TC Allocations'!G11</f>
        <v>0</v>
      </c>
      <c r="AA10" s="12">
        <f>'TC Allocations'!H11</f>
        <v>0</v>
      </c>
      <c r="AB10" s="12">
        <f>'TC Allocations'!I11</f>
        <v>0</v>
      </c>
      <c r="AC10" s="12">
        <f>'TC Allocations'!L11</f>
        <v>0</v>
      </c>
      <c r="AD10" s="12">
        <f>'TC Allocations'!M11</f>
        <v>0</v>
      </c>
      <c r="AE10" s="12">
        <f>'TC Allocations'!N11</f>
        <v>0</v>
      </c>
      <c r="AF10" s="27">
        <f t="shared" si="5"/>
        <v>2370010.9599999995</v>
      </c>
      <c r="AG10" s="12"/>
      <c r="AH10" s="12"/>
      <c r="AI10" s="28">
        <f t="shared" si="2"/>
        <v>9.599024584913239E-4</v>
      </c>
      <c r="AJ10" s="12">
        <f t="shared" si="7"/>
        <v>-94.939315840502374</v>
      </c>
      <c r="AK10" s="8">
        <f t="shared" si="3"/>
        <v>2369916.0206841589</v>
      </c>
      <c r="AL10" s="13"/>
      <c r="AM10" s="27">
        <v>2241284.5664352747</v>
      </c>
      <c r="AN10" s="14">
        <f t="shared" si="6"/>
        <v>1.0573918440233898</v>
      </c>
    </row>
    <row r="11" spans="1:40" x14ac:dyDescent="0.35">
      <c r="A11" s="7" t="s">
        <v>16</v>
      </c>
      <c r="B11" s="9"/>
      <c r="C11" s="8">
        <f>'TC Allocations'!C12</f>
        <v>42131333.32</v>
      </c>
      <c r="D11" s="9"/>
      <c r="E11" s="11">
        <f>'TC Allocations'!AF12</f>
        <v>1132213</v>
      </c>
      <c r="F11" s="11">
        <f>'TC Allocations'!AG12</f>
        <v>1396191</v>
      </c>
      <c r="G11" s="9"/>
      <c r="H11" s="8">
        <f t="shared" si="4"/>
        <v>44659737.32</v>
      </c>
      <c r="I11" s="9"/>
      <c r="J11" s="11">
        <v>64611.330000000009</v>
      </c>
      <c r="K11" s="12">
        <f>'TC Allocations'!AL12</f>
        <v>218186</v>
      </c>
      <c r="L11" s="12">
        <f>'TC Allocations'!AM12</f>
        <v>709092.36</v>
      </c>
      <c r="M11" s="11">
        <v>0</v>
      </c>
      <c r="N11" s="11">
        <v>-844522.56249253312</v>
      </c>
      <c r="O11" s="8">
        <f t="shared" si="0"/>
        <v>147367.12750746682</v>
      </c>
      <c r="P11" s="9"/>
      <c r="Q11" s="10">
        <f t="shared" si="1"/>
        <v>44807104.447507471</v>
      </c>
      <c r="R11" s="10">
        <f>'TC Allocations'!Y12</f>
        <v>0</v>
      </c>
      <c r="S11" s="11">
        <v>42575.37353253318</v>
      </c>
      <c r="T11" s="12">
        <v>-8914.2700000000186</v>
      </c>
      <c r="U11" s="12">
        <f>'TC Allocations'!K12</f>
        <v>462979.72</v>
      </c>
      <c r="V11" s="12">
        <f>'TC Allocations'!R12</f>
        <v>64209.4</v>
      </c>
      <c r="W11" s="12">
        <v>963331.75999999978</v>
      </c>
      <c r="X11" s="12">
        <f>'TC Allocations'!E12</f>
        <v>1920928.19</v>
      </c>
      <c r="Y11" s="12">
        <f>'TC Allocations'!F12</f>
        <v>1321186.92</v>
      </c>
      <c r="Z11" s="12">
        <f>'TC Allocations'!G12</f>
        <v>0</v>
      </c>
      <c r="AA11" s="12">
        <f>'TC Allocations'!H12</f>
        <v>438044.07</v>
      </c>
      <c r="AB11" s="12">
        <f>'TC Allocations'!I12</f>
        <v>332052.71000000002</v>
      </c>
      <c r="AC11" s="12">
        <f>'TC Allocations'!L12</f>
        <v>0</v>
      </c>
      <c r="AD11" s="12">
        <f>'TC Allocations'!M12</f>
        <v>887546.92</v>
      </c>
      <c r="AE11" s="12">
        <f>'TC Allocations'!N12</f>
        <v>684799.71</v>
      </c>
      <c r="AF11" s="27">
        <f t="shared" si="5"/>
        <v>51915844.95104</v>
      </c>
      <c r="AG11" s="12"/>
      <c r="AH11" s="12"/>
      <c r="AI11" s="28">
        <f t="shared" si="2"/>
        <v>2.1026969091804407E-2</v>
      </c>
      <c r="AJ11" s="12">
        <f t="shared" si="7"/>
        <v>-2079.6759526096612</v>
      </c>
      <c r="AK11" s="8">
        <f t="shared" si="3"/>
        <v>51913765.275087386</v>
      </c>
      <c r="AL11" s="13"/>
      <c r="AM11" s="27">
        <v>57057062.163840853</v>
      </c>
      <c r="AN11" s="14">
        <f t="shared" si="6"/>
        <v>0.90985696259677107</v>
      </c>
    </row>
    <row r="12" spans="1:40" x14ac:dyDescent="0.35">
      <c r="A12" s="7" t="s">
        <v>17</v>
      </c>
      <c r="B12" s="9"/>
      <c r="C12" s="8">
        <f>'TC Allocations'!C13</f>
        <v>3151593.87</v>
      </c>
      <c r="D12" s="9"/>
      <c r="E12" s="11">
        <f>'TC Allocations'!AF13</f>
        <v>69702</v>
      </c>
      <c r="F12" s="11">
        <f>'TC Allocations'!AG13</f>
        <v>94130</v>
      </c>
      <c r="G12" s="9"/>
      <c r="H12" s="8">
        <f t="shared" si="4"/>
        <v>3315425.87</v>
      </c>
      <c r="I12" s="9"/>
      <c r="J12" s="11">
        <v>408.24</v>
      </c>
      <c r="K12" s="12">
        <f>'TC Allocations'!AL13</f>
        <v>11208</v>
      </c>
      <c r="L12" s="12">
        <f>'TC Allocations'!AM13</f>
        <v>49989.22</v>
      </c>
      <c r="M12" s="11">
        <v>0</v>
      </c>
      <c r="N12" s="11">
        <v>0</v>
      </c>
      <c r="O12" s="8">
        <f t="shared" si="0"/>
        <v>61605.46</v>
      </c>
      <c r="P12" s="9"/>
      <c r="Q12" s="10">
        <f t="shared" si="1"/>
        <v>3377031.33</v>
      </c>
      <c r="R12" s="10">
        <f>'TC Allocations'!Y13</f>
        <v>0</v>
      </c>
      <c r="S12" s="11">
        <v>0</v>
      </c>
      <c r="T12" s="12">
        <v>26.70999999999998</v>
      </c>
      <c r="U12" s="12">
        <f>'TC Allocations'!K13</f>
        <v>44475.51</v>
      </c>
      <c r="V12" s="12">
        <f>'TC Allocations'!R13</f>
        <v>11457.44</v>
      </c>
      <c r="W12" s="12">
        <v>28628</v>
      </c>
      <c r="X12" s="12">
        <f>'TC Allocations'!E13</f>
        <v>132545.67000000001</v>
      </c>
      <c r="Y12" s="12">
        <f>'TC Allocations'!F13</f>
        <v>0</v>
      </c>
      <c r="Z12" s="12">
        <f>'TC Allocations'!G13</f>
        <v>127725.84</v>
      </c>
      <c r="AA12" s="12">
        <f>'TC Allocations'!H13</f>
        <v>0</v>
      </c>
      <c r="AB12" s="12">
        <f>'TC Allocations'!I13</f>
        <v>0</v>
      </c>
      <c r="AC12" s="12">
        <f>'TC Allocations'!L13</f>
        <v>0</v>
      </c>
      <c r="AD12" s="12">
        <f>'TC Allocations'!M13</f>
        <v>0</v>
      </c>
      <c r="AE12" s="12">
        <f>'TC Allocations'!N13</f>
        <v>0</v>
      </c>
      <c r="AF12" s="27">
        <f t="shared" si="5"/>
        <v>3721890.4999999995</v>
      </c>
      <c r="AG12" s="12"/>
      <c r="AH12" s="12"/>
      <c r="AI12" s="28">
        <f t="shared" si="2"/>
        <v>1.5074410631356334E-3</v>
      </c>
      <c r="AJ12" s="12">
        <f t="shared" si="7"/>
        <v>-149.09371461441063</v>
      </c>
      <c r="AK12" s="8">
        <f t="shared" si="3"/>
        <v>3721741.4062853851</v>
      </c>
      <c r="AL12" s="13"/>
      <c r="AM12" s="27">
        <v>3721890.5036162646</v>
      </c>
      <c r="AN12" s="14">
        <f t="shared" si="6"/>
        <v>0.99995994043061331</v>
      </c>
    </row>
    <row r="13" spans="1:40" x14ac:dyDescent="0.35">
      <c r="A13" s="7" t="s">
        <v>18</v>
      </c>
      <c r="B13" s="9"/>
      <c r="C13" s="8">
        <f>'TC Allocations'!C14</f>
        <v>7963575.79</v>
      </c>
      <c r="D13" s="9"/>
      <c r="E13" s="11">
        <f>'TC Allocations'!AF14</f>
        <v>186535</v>
      </c>
      <c r="F13" s="11">
        <f>'TC Allocations'!AG14</f>
        <v>213120</v>
      </c>
      <c r="G13" s="9"/>
      <c r="H13" s="8">
        <f t="shared" si="4"/>
        <v>8363230.79</v>
      </c>
      <c r="I13" s="9"/>
      <c r="J13" s="11">
        <v>3269.2199999999993</v>
      </c>
      <c r="K13" s="12">
        <f>'TC Allocations'!AL14</f>
        <v>54374</v>
      </c>
      <c r="L13" s="12">
        <f>'TC Allocations'!AM14</f>
        <v>145931.18</v>
      </c>
      <c r="M13" s="11">
        <v>0</v>
      </c>
      <c r="N13" s="11">
        <v>-133917.4841</v>
      </c>
      <c r="O13" s="8">
        <f t="shared" si="0"/>
        <v>69656.915899999993</v>
      </c>
      <c r="P13" s="9"/>
      <c r="Q13" s="10">
        <f t="shared" si="1"/>
        <v>8432887.7059000004</v>
      </c>
      <c r="R13" s="10">
        <f>'TC Allocations'!Y14</f>
        <v>0</v>
      </c>
      <c r="S13" s="11">
        <v>21402.574800000002</v>
      </c>
      <c r="T13" s="12">
        <v>133.1200000000008</v>
      </c>
      <c r="U13" s="12">
        <f>'TC Allocations'!K14</f>
        <v>147976.88</v>
      </c>
      <c r="V13" s="12">
        <f>'TC Allocations'!R14</f>
        <v>45829.760000000002</v>
      </c>
      <c r="W13" s="12">
        <v>223892.14</v>
      </c>
      <c r="X13" s="12">
        <f>'TC Allocations'!E14</f>
        <v>338998.27</v>
      </c>
      <c r="Y13" s="12">
        <f>'TC Allocations'!F14</f>
        <v>0</v>
      </c>
      <c r="Z13" s="12">
        <f>'TC Allocations'!G14</f>
        <v>0</v>
      </c>
      <c r="AA13" s="12">
        <f>'TC Allocations'!H14</f>
        <v>0</v>
      </c>
      <c r="AB13" s="12">
        <f>'TC Allocations'!I14</f>
        <v>60274.05</v>
      </c>
      <c r="AC13" s="12">
        <f>'TC Allocations'!L14</f>
        <v>0</v>
      </c>
      <c r="AD13" s="12">
        <f>'TC Allocations'!M14</f>
        <v>8986.91</v>
      </c>
      <c r="AE13" s="12">
        <f>'TC Allocations'!N14</f>
        <v>124304.53</v>
      </c>
      <c r="AF13" s="27">
        <f t="shared" si="5"/>
        <v>9404685.9407000002</v>
      </c>
      <c r="AG13" s="12"/>
      <c r="AH13" s="12"/>
      <c r="AI13" s="28">
        <f t="shared" si="2"/>
        <v>3.8090883578938057E-3</v>
      </c>
      <c r="AJ13" s="12">
        <f t="shared" si="7"/>
        <v>-376.73853158250785</v>
      </c>
      <c r="AK13" s="8">
        <f t="shared" si="3"/>
        <v>9404309.2021684181</v>
      </c>
      <c r="AL13" s="13"/>
      <c r="AM13" s="27">
        <v>10356971.437174395</v>
      </c>
      <c r="AN13" s="14">
        <f t="shared" si="6"/>
        <v>0.90801729629314465</v>
      </c>
    </row>
    <row r="14" spans="1:40" x14ac:dyDescent="0.35">
      <c r="A14" s="7" t="s">
        <v>19</v>
      </c>
      <c r="B14" s="9"/>
      <c r="C14" s="8">
        <f>'TC Allocations'!C15</f>
        <v>50603651.729999997</v>
      </c>
      <c r="D14" s="9"/>
      <c r="E14" s="11">
        <f>'TC Allocations'!AF15</f>
        <v>1211523</v>
      </c>
      <c r="F14" s="11">
        <f>'TC Allocations'!AG15</f>
        <v>3340363</v>
      </c>
      <c r="G14" s="9"/>
      <c r="H14" s="8">
        <f t="shared" si="4"/>
        <v>55155537.729999997</v>
      </c>
      <c r="I14" s="9"/>
      <c r="J14" s="11">
        <v>59419.25</v>
      </c>
      <c r="K14" s="12">
        <f>'TC Allocations'!AL15</f>
        <v>181080</v>
      </c>
      <c r="L14" s="12">
        <f>'TC Allocations'!AM15</f>
        <v>629073.06000000006</v>
      </c>
      <c r="M14" s="11">
        <v>0</v>
      </c>
      <c r="N14" s="11">
        <v>-1262388.1682526984</v>
      </c>
      <c r="O14" s="8">
        <f t="shared" si="0"/>
        <v>-392815.85825269832</v>
      </c>
      <c r="P14" s="9"/>
      <c r="Q14" s="10">
        <f t="shared" si="1"/>
        <v>54762721.8717473</v>
      </c>
      <c r="R14" s="10">
        <f>'TC Allocations'!Y15</f>
        <v>0</v>
      </c>
      <c r="S14" s="11">
        <v>25383.851423429791</v>
      </c>
      <c r="T14" s="12">
        <v>-550.62999999999738</v>
      </c>
      <c r="U14" s="12">
        <f>'TC Allocations'!K15</f>
        <v>-108710.13</v>
      </c>
      <c r="V14" s="12">
        <f>'TC Allocations'!R15</f>
        <v>152288.47</v>
      </c>
      <c r="W14" s="12">
        <v>714809.91999999993</v>
      </c>
      <c r="X14" s="12">
        <f>'TC Allocations'!E15</f>
        <v>2224877.54</v>
      </c>
      <c r="Y14" s="12">
        <f>'TC Allocations'!F15</f>
        <v>3417844.14</v>
      </c>
      <c r="Z14" s="12">
        <f>'TC Allocations'!G15</f>
        <v>0</v>
      </c>
      <c r="AA14" s="12">
        <f>'TC Allocations'!H15</f>
        <v>540679.69999999995</v>
      </c>
      <c r="AB14" s="12">
        <f>'TC Allocations'!I15</f>
        <v>409854.1</v>
      </c>
      <c r="AC14" s="12">
        <f>'TC Allocations'!L15</f>
        <v>0</v>
      </c>
      <c r="AD14" s="12">
        <f>'TC Allocations'!M15</f>
        <v>1095503.02</v>
      </c>
      <c r="AE14" s="12">
        <f>'TC Allocations'!N15</f>
        <v>845251.27</v>
      </c>
      <c r="AF14" s="27">
        <f t="shared" si="5"/>
        <v>64079953.123170733</v>
      </c>
      <c r="AG14" s="12"/>
      <c r="AH14" s="12"/>
      <c r="AI14" s="28">
        <f t="shared" si="2"/>
        <v>2.595367936312851E-2</v>
      </c>
      <c r="AJ14" s="12">
        <f t="shared" si="7"/>
        <v>-2566.953069535718</v>
      </c>
      <c r="AK14" s="8">
        <f t="shared" si="3"/>
        <v>64077386.170101196</v>
      </c>
      <c r="AL14" s="13"/>
      <c r="AM14" s="27">
        <v>70425779.864082158</v>
      </c>
      <c r="AN14" s="14">
        <f t="shared" si="6"/>
        <v>0.90985696280207318</v>
      </c>
    </row>
    <row r="15" spans="1:40" x14ac:dyDescent="0.35">
      <c r="A15" s="7" t="s">
        <v>20</v>
      </c>
      <c r="B15" s="9"/>
      <c r="C15" s="8">
        <f>'TC Allocations'!C16</f>
        <v>2448332.2000000002</v>
      </c>
      <c r="D15" s="9"/>
      <c r="E15" s="11">
        <f>'TC Allocations'!AF16</f>
        <v>52813</v>
      </c>
      <c r="F15" s="11">
        <f>'TC Allocations'!AG16</f>
        <v>54665</v>
      </c>
      <c r="G15" s="9"/>
      <c r="H15" s="8">
        <f t="shared" si="4"/>
        <v>2555810.2000000002</v>
      </c>
      <c r="I15" s="9"/>
      <c r="J15" s="11">
        <v>424.29</v>
      </c>
      <c r="K15" s="12">
        <f>'TC Allocations'!AL16</f>
        <v>19264</v>
      </c>
      <c r="L15" s="12">
        <f>'TC Allocations'!AM16</f>
        <v>51044.76</v>
      </c>
      <c r="M15" s="11">
        <v>-10209.620000000001</v>
      </c>
      <c r="N15" s="11">
        <v>0</v>
      </c>
      <c r="O15" s="8">
        <f t="shared" si="0"/>
        <v>60523.43</v>
      </c>
      <c r="P15" s="9"/>
      <c r="Q15" s="10">
        <f t="shared" si="1"/>
        <v>2616333.6300000004</v>
      </c>
      <c r="R15" s="10">
        <f>'TC Allocations'!Y16</f>
        <v>0</v>
      </c>
      <c r="S15" s="11">
        <v>0</v>
      </c>
      <c r="T15" s="12">
        <v>21.269999999999925</v>
      </c>
      <c r="U15" s="12">
        <f>'TC Allocations'!K16</f>
        <v>-988.59</v>
      </c>
      <c r="V15" s="12">
        <f>'TC Allocations'!R16</f>
        <v>11218.74</v>
      </c>
      <c r="W15" s="12">
        <v>23074</v>
      </c>
      <c r="X15" s="12">
        <f>'TC Allocations'!E16</f>
        <v>106224.39</v>
      </c>
      <c r="Y15" s="12">
        <f>'TC Allocations'!F16</f>
        <v>0</v>
      </c>
      <c r="Z15" s="12">
        <f>'TC Allocations'!G16</f>
        <v>157455.04000000001</v>
      </c>
      <c r="AA15" s="12">
        <f>'TC Allocations'!H16</f>
        <v>0</v>
      </c>
      <c r="AB15" s="12">
        <f>'TC Allocations'!I16</f>
        <v>0</v>
      </c>
      <c r="AC15" s="12">
        <f>'TC Allocations'!L16</f>
        <v>0</v>
      </c>
      <c r="AD15" s="12">
        <f>'TC Allocations'!M16</f>
        <v>0</v>
      </c>
      <c r="AE15" s="12">
        <f>'TC Allocations'!N16</f>
        <v>0</v>
      </c>
      <c r="AF15" s="27">
        <f t="shared" si="5"/>
        <v>2913338.4800000009</v>
      </c>
      <c r="AG15" s="12"/>
      <c r="AH15" s="12"/>
      <c r="AI15" s="28">
        <f t="shared" si="2"/>
        <v>1.1799611126563643E-3</v>
      </c>
      <c r="AJ15" s="12">
        <f t="shared" si="7"/>
        <v>-116.70425444066692</v>
      </c>
      <c r="AK15" s="8">
        <f t="shared" si="3"/>
        <v>2913221.7757455604</v>
      </c>
      <c r="AL15" s="13"/>
      <c r="AM15" s="27">
        <v>2913338.4829051802</v>
      </c>
      <c r="AN15" s="14">
        <f t="shared" si="6"/>
        <v>0.99995994040503544</v>
      </c>
    </row>
    <row r="16" spans="1:40" x14ac:dyDescent="0.35">
      <c r="A16" s="7" t="s">
        <v>21</v>
      </c>
      <c r="B16" s="9"/>
      <c r="C16" s="8">
        <f>'TC Allocations'!C17</f>
        <v>7120729.6100000003</v>
      </c>
      <c r="D16" s="9"/>
      <c r="E16" s="11">
        <f>'TC Allocations'!AF17</f>
        <v>172432</v>
      </c>
      <c r="F16" s="11">
        <f>'TC Allocations'!AG17</f>
        <v>73084</v>
      </c>
      <c r="G16" s="9"/>
      <c r="H16" s="8">
        <f t="shared" si="4"/>
        <v>7366245.6100000003</v>
      </c>
      <c r="I16" s="9"/>
      <c r="J16" s="11">
        <v>6864.0700000000006</v>
      </c>
      <c r="K16" s="12">
        <f>'TC Allocations'!AL17</f>
        <v>48160</v>
      </c>
      <c r="L16" s="12">
        <f>'TC Allocations'!AM17</f>
        <v>112977.42</v>
      </c>
      <c r="M16" s="11">
        <v>-175189.07</v>
      </c>
      <c r="N16" s="11">
        <v>-155031.61455620124</v>
      </c>
      <c r="O16" s="8">
        <f t="shared" si="0"/>
        <v>-162219.19455620126</v>
      </c>
      <c r="P16" s="9"/>
      <c r="Q16" s="10">
        <f t="shared" si="1"/>
        <v>7204026.4154437995</v>
      </c>
      <c r="R16" s="10">
        <f>'TC Allocations'!Y17</f>
        <v>0</v>
      </c>
      <c r="S16" s="11">
        <v>8175.7654798732547</v>
      </c>
      <c r="T16" s="12">
        <v>726.21999999999935</v>
      </c>
      <c r="U16" s="12">
        <f>'TC Allocations'!K17</f>
        <v>168761.82</v>
      </c>
      <c r="V16" s="12">
        <f>'TC Allocations'!R17</f>
        <v>35804.5</v>
      </c>
      <c r="W16" s="12">
        <v>525042.47</v>
      </c>
      <c r="X16" s="12">
        <f>'TC Allocations'!E17</f>
        <v>300947.13</v>
      </c>
      <c r="Y16" s="12">
        <f>'TC Allocations'!F17</f>
        <v>0</v>
      </c>
      <c r="Z16" s="12">
        <f>'TC Allocations'!G17</f>
        <v>0</v>
      </c>
      <c r="AA16" s="12">
        <f>'TC Allocations'!H17</f>
        <v>0</v>
      </c>
      <c r="AB16" s="12">
        <f>'TC Allocations'!I17</f>
        <v>52910.57</v>
      </c>
      <c r="AC16" s="12">
        <f>'TC Allocations'!L17</f>
        <v>0</v>
      </c>
      <c r="AD16" s="12">
        <f>'TC Allocations'!M17</f>
        <v>0</v>
      </c>
      <c r="AE16" s="12">
        <f>'TC Allocations'!N17</f>
        <v>109118.64</v>
      </c>
      <c r="AF16" s="27">
        <f t="shared" si="5"/>
        <v>8405513.530923672</v>
      </c>
      <c r="AG16" s="12"/>
      <c r="AH16" s="12"/>
      <c r="AI16" s="28">
        <f t="shared" si="2"/>
        <v>3.4044032873230779E-3</v>
      </c>
      <c r="AJ16" s="12">
        <f t="shared" si="7"/>
        <v>-336.71308588124799</v>
      </c>
      <c r="AK16" s="8">
        <f t="shared" si="3"/>
        <v>8405176.8178377915</v>
      </c>
      <c r="AL16" s="13"/>
      <c r="AM16" s="27">
        <v>9091693.603906231</v>
      </c>
      <c r="AN16" s="14">
        <f t="shared" si="6"/>
        <v>0.92448966980437186</v>
      </c>
    </row>
    <row r="17" spans="1:40" x14ac:dyDescent="0.35">
      <c r="A17" s="7" t="s">
        <v>22</v>
      </c>
      <c r="B17" s="9"/>
      <c r="C17" s="8">
        <f>'TC Allocations'!C18</f>
        <v>9510809.9000000004</v>
      </c>
      <c r="D17" s="9"/>
      <c r="E17" s="11">
        <f>'TC Allocations'!AF18</f>
        <v>237510</v>
      </c>
      <c r="F17" s="11">
        <f>'TC Allocations'!AG18</f>
        <v>125539</v>
      </c>
      <c r="G17" s="9"/>
      <c r="H17" s="8">
        <f t="shared" si="4"/>
        <v>9873858.9000000004</v>
      </c>
      <c r="I17" s="9"/>
      <c r="J17" s="11">
        <v>8907.1500000000015</v>
      </c>
      <c r="K17" s="12">
        <f>'TC Allocations'!AL18</f>
        <v>67678</v>
      </c>
      <c r="L17" s="12">
        <f>'TC Allocations'!AM18</f>
        <v>145188.13</v>
      </c>
      <c r="M17" s="11">
        <v>-438994.79</v>
      </c>
      <c r="N17" s="11">
        <v>-157902.18150526154</v>
      </c>
      <c r="O17" s="8">
        <f t="shared" si="0"/>
        <v>-375123.69150526152</v>
      </c>
      <c r="P17" s="9"/>
      <c r="Q17" s="10">
        <f t="shared" si="1"/>
        <v>9498735.2084947396</v>
      </c>
      <c r="R17" s="10">
        <f>'TC Allocations'!Y18</f>
        <v>0</v>
      </c>
      <c r="S17" s="11">
        <v>-11645.9994949518</v>
      </c>
      <c r="T17" s="12">
        <v>440.72999999999956</v>
      </c>
      <c r="U17" s="12">
        <f>'TC Allocations'!K18</f>
        <v>104623.88</v>
      </c>
      <c r="V17" s="12">
        <f>'TC Allocations'!R18</f>
        <v>19095.73</v>
      </c>
      <c r="W17" s="12">
        <v>118069</v>
      </c>
      <c r="X17" s="12">
        <f>'TC Allocations'!E18</f>
        <v>398723.05</v>
      </c>
      <c r="Y17" s="12">
        <f>'TC Allocations'!F18</f>
        <v>0</v>
      </c>
      <c r="Z17" s="12">
        <f>'TC Allocations'!G18</f>
        <v>0</v>
      </c>
      <c r="AA17" s="12">
        <f>'TC Allocations'!H18</f>
        <v>0</v>
      </c>
      <c r="AB17" s="12">
        <f>'TC Allocations'!I18</f>
        <v>0</v>
      </c>
      <c r="AC17" s="12">
        <f>'TC Allocations'!L18</f>
        <v>0</v>
      </c>
      <c r="AD17" s="12">
        <f>'TC Allocations'!M18</f>
        <v>0</v>
      </c>
      <c r="AE17" s="12">
        <f>'TC Allocations'!N18</f>
        <v>0</v>
      </c>
      <c r="AF17" s="27">
        <f t="shared" si="5"/>
        <v>10128041.598999791</v>
      </c>
      <c r="AG17" s="12"/>
      <c r="AH17" s="12"/>
      <c r="AI17" s="28">
        <f t="shared" si="2"/>
        <v>4.1020620556886794E-3</v>
      </c>
      <c r="AJ17" s="12">
        <f t="shared" si="7"/>
        <v>-405.71514496843849</v>
      </c>
      <c r="AK17" s="8">
        <f t="shared" si="3"/>
        <v>10127635.883854823</v>
      </c>
      <c r="AL17" s="13"/>
      <c r="AM17" s="27">
        <v>9180484.4156796876</v>
      </c>
      <c r="AN17" s="14">
        <f t="shared" si="6"/>
        <v>1.1031700970547329</v>
      </c>
    </row>
    <row r="18" spans="1:40" x14ac:dyDescent="0.35">
      <c r="A18" s="7" t="s">
        <v>23</v>
      </c>
      <c r="B18" s="9"/>
      <c r="C18" s="8">
        <f>'TC Allocations'!C19</f>
        <v>2260218.54</v>
      </c>
      <c r="D18" s="9"/>
      <c r="E18" s="11">
        <f>'TC Allocations'!AF19</f>
        <v>57003</v>
      </c>
      <c r="F18" s="11">
        <f>'TC Allocations'!AG19</f>
        <v>75586</v>
      </c>
      <c r="G18" s="9"/>
      <c r="H18" s="8">
        <f t="shared" si="4"/>
        <v>2392807.54</v>
      </c>
      <c r="I18" s="9"/>
      <c r="J18" s="11">
        <v>305</v>
      </c>
      <c r="K18" s="12">
        <f>'TC Allocations'!AL19</f>
        <v>30402</v>
      </c>
      <c r="L18" s="12">
        <f>'TC Allocations'!AM19</f>
        <v>44882.12</v>
      </c>
      <c r="M18" s="11">
        <v>-194877.49</v>
      </c>
      <c r="N18" s="11">
        <v>-31680.757582365219</v>
      </c>
      <c r="O18" s="8">
        <f t="shared" si="0"/>
        <v>-150969.12758236521</v>
      </c>
      <c r="P18" s="9"/>
      <c r="Q18" s="10">
        <f t="shared" si="1"/>
        <v>2241838.4124176349</v>
      </c>
      <c r="R18" s="10">
        <f>'TC Allocations'!Y19</f>
        <v>0</v>
      </c>
      <c r="S18" s="11">
        <v>31680.757582365219</v>
      </c>
      <c r="T18" s="12">
        <v>-38.5</v>
      </c>
      <c r="U18" s="12">
        <f>'TC Allocations'!K19</f>
        <v>62844.38</v>
      </c>
      <c r="V18" s="12">
        <f>'TC Allocations'!R19</f>
        <v>10025.26</v>
      </c>
      <c r="W18" s="12">
        <v>29281.859999999986</v>
      </c>
      <c r="X18" s="12">
        <f>'TC Allocations'!E19</f>
        <v>89068.37</v>
      </c>
      <c r="Y18" s="12">
        <f>'TC Allocations'!F19</f>
        <v>0</v>
      </c>
      <c r="Z18" s="12">
        <f>'TC Allocations'!G19</f>
        <v>0</v>
      </c>
      <c r="AA18" s="12">
        <f>'TC Allocations'!H19</f>
        <v>0</v>
      </c>
      <c r="AB18" s="12">
        <f>'TC Allocations'!I19</f>
        <v>0</v>
      </c>
      <c r="AC18" s="12">
        <f>'TC Allocations'!L19</f>
        <v>0</v>
      </c>
      <c r="AD18" s="12">
        <f>'TC Allocations'!M19</f>
        <v>0</v>
      </c>
      <c r="AE18" s="12">
        <f>'TC Allocations'!N19</f>
        <v>0</v>
      </c>
      <c r="AF18" s="27">
        <f t="shared" si="5"/>
        <v>2464700.5399999996</v>
      </c>
      <c r="AG18" s="12"/>
      <c r="AH18" s="12"/>
      <c r="AI18" s="28">
        <f t="shared" si="2"/>
        <v>9.9825365693283273E-4</v>
      </c>
      <c r="AJ18" s="12">
        <f t="shared" si="7"/>
        <v>-98.732447642063548</v>
      </c>
      <c r="AK18" s="8">
        <f t="shared" si="3"/>
        <v>2464601.8075523577</v>
      </c>
      <c r="AL18" s="13"/>
      <c r="AM18" s="27">
        <v>2257442.6887925877</v>
      </c>
      <c r="AN18" s="14">
        <f t="shared" si="6"/>
        <v>1.0917671663552047</v>
      </c>
    </row>
    <row r="19" spans="1:40" x14ac:dyDescent="0.35">
      <c r="A19" s="7" t="s">
        <v>24</v>
      </c>
      <c r="B19" s="9"/>
      <c r="C19" s="8">
        <f>'TC Allocations'!C20</f>
        <v>53920855.130000003</v>
      </c>
      <c r="D19" s="9"/>
      <c r="E19" s="11">
        <f>'TC Allocations'!AF20</f>
        <v>1122339</v>
      </c>
      <c r="F19" s="11">
        <f>'TC Allocations'!AG20</f>
        <v>3544268</v>
      </c>
      <c r="G19" s="9"/>
      <c r="H19" s="8">
        <f t="shared" si="4"/>
        <v>58587462.130000003</v>
      </c>
      <c r="I19" s="9"/>
      <c r="J19" s="11">
        <v>59072.84</v>
      </c>
      <c r="K19" s="12">
        <f>'TC Allocations'!AL20</f>
        <v>277328</v>
      </c>
      <c r="L19" s="12">
        <f>'TC Allocations'!AM20</f>
        <v>568760.19999999995</v>
      </c>
      <c r="M19" s="11">
        <v>-68454.23</v>
      </c>
      <c r="N19" s="11">
        <v>-2039546.815299313</v>
      </c>
      <c r="O19" s="8">
        <f t="shared" si="0"/>
        <v>-1202840.005299313</v>
      </c>
      <c r="P19" s="9"/>
      <c r="Q19" s="10">
        <f t="shared" si="1"/>
        <v>57384622.124700688</v>
      </c>
      <c r="R19" s="10">
        <f>'TC Allocations'!Y20</f>
        <v>0</v>
      </c>
      <c r="S19" s="11">
        <v>-6565.2587249442004</v>
      </c>
      <c r="T19" s="12">
        <v>-4585.3099999999904</v>
      </c>
      <c r="U19" s="12">
        <f>'TC Allocations'!K20</f>
        <v>-2241086.85</v>
      </c>
      <c r="V19" s="12">
        <f>'TC Allocations'!R20</f>
        <v>278797.69</v>
      </c>
      <c r="W19" s="12">
        <v>2778886.62</v>
      </c>
      <c r="X19" s="12">
        <f>'TC Allocations'!E20</f>
        <v>2386745.75</v>
      </c>
      <c r="Y19" s="12">
        <f>'TC Allocations'!F20</f>
        <v>1362180.03</v>
      </c>
      <c r="Z19" s="12">
        <f>'TC Allocations'!G20</f>
        <v>0</v>
      </c>
      <c r="AA19" s="12">
        <f>'TC Allocations'!H20</f>
        <v>547309.81999999995</v>
      </c>
      <c r="AB19" s="12">
        <f>'TC Allocations'!I20</f>
        <v>414879.96</v>
      </c>
      <c r="AC19" s="12">
        <f>'TC Allocations'!L20</f>
        <v>0</v>
      </c>
      <c r="AD19" s="12">
        <f>'TC Allocations'!M20</f>
        <v>1108936.69</v>
      </c>
      <c r="AE19" s="12">
        <f>'TC Allocations'!N20</f>
        <v>855616.21</v>
      </c>
      <c r="AF19" s="27">
        <f t="shared" si="5"/>
        <v>64865737.475975737</v>
      </c>
      <c r="AG19" s="12"/>
      <c r="AH19" s="12"/>
      <c r="AI19" s="28">
        <f t="shared" si="2"/>
        <v>2.6271937947089465E-2</v>
      </c>
      <c r="AJ19" s="12">
        <f t="shared" si="7"/>
        <v>-2598.4304888863358</v>
      </c>
      <c r="AK19" s="8">
        <f t="shared" si="3"/>
        <v>64863139.045486853</v>
      </c>
      <c r="AL19" s="13"/>
      <c r="AM19" s="27">
        <v>71289380.321013987</v>
      </c>
      <c r="AN19" s="14">
        <f t="shared" si="6"/>
        <v>0.90985696261364657</v>
      </c>
    </row>
    <row r="20" spans="1:40" x14ac:dyDescent="0.35">
      <c r="A20" s="7" t="s">
        <v>25</v>
      </c>
      <c r="B20" s="9"/>
      <c r="C20" s="8">
        <f>'TC Allocations'!C21</f>
        <v>8353408.4500000002</v>
      </c>
      <c r="D20" s="9"/>
      <c r="E20" s="11">
        <f>'TC Allocations'!AF21</f>
        <v>185312</v>
      </c>
      <c r="F20" s="11">
        <f>'TC Allocations'!AG21</f>
        <v>45118</v>
      </c>
      <c r="G20" s="9"/>
      <c r="H20" s="8">
        <f t="shared" si="4"/>
        <v>8583838.4499999993</v>
      </c>
      <c r="I20" s="9"/>
      <c r="J20" s="11">
        <v>7744.63</v>
      </c>
      <c r="K20" s="12">
        <f>'TC Allocations'!AL21</f>
        <v>57026</v>
      </c>
      <c r="L20" s="12">
        <f>'TC Allocations'!AM21</f>
        <v>123584.14</v>
      </c>
      <c r="M20" s="11">
        <v>-440497.15</v>
      </c>
      <c r="N20" s="11">
        <v>-229592.08825299999</v>
      </c>
      <c r="O20" s="8">
        <f t="shared" si="0"/>
        <v>-481734.46825300006</v>
      </c>
      <c r="P20" s="9"/>
      <c r="Q20" s="10">
        <f t="shared" si="1"/>
        <v>8102103.9817469995</v>
      </c>
      <c r="R20" s="10">
        <f>'TC Allocations'!Y21</f>
        <v>0</v>
      </c>
      <c r="S20" s="11">
        <v>-98575.072222875024</v>
      </c>
      <c r="T20" s="12">
        <v>95.640000000000327</v>
      </c>
      <c r="U20" s="12">
        <f>'TC Allocations'!K21</f>
        <v>-35807.120000000003</v>
      </c>
      <c r="V20" s="12">
        <f>'TC Allocations'!R21</f>
        <v>67789.850000000006</v>
      </c>
      <c r="W20" s="12">
        <v>745276</v>
      </c>
      <c r="X20" s="12">
        <f>'TC Allocations'!E21</f>
        <v>364796.71</v>
      </c>
      <c r="Y20" s="12">
        <f>'TC Allocations'!F21</f>
        <v>1099723.8899999999</v>
      </c>
      <c r="Z20" s="12">
        <f>'TC Allocations'!G21</f>
        <v>0</v>
      </c>
      <c r="AA20" s="12">
        <f>'TC Allocations'!H21</f>
        <v>90531.18</v>
      </c>
      <c r="AB20" s="12">
        <f>'TC Allocations'!I21</f>
        <v>68625.8</v>
      </c>
      <c r="AC20" s="12">
        <f>'TC Allocations'!L21</f>
        <v>0</v>
      </c>
      <c r="AD20" s="12">
        <f>'TC Allocations'!M21</f>
        <v>183430.56</v>
      </c>
      <c r="AE20" s="12">
        <f>'TC Allocations'!N21</f>
        <v>141528.51</v>
      </c>
      <c r="AF20" s="27">
        <f t="shared" si="5"/>
        <v>10729519.929524126</v>
      </c>
      <c r="AG20" s="12"/>
      <c r="AH20" s="12"/>
      <c r="AI20" s="28">
        <f t="shared" si="2"/>
        <v>4.3456729663317118E-3</v>
      </c>
      <c r="AJ20" s="12">
        <f t="shared" si="7"/>
        <v>-429.80952349944243</v>
      </c>
      <c r="AK20" s="8">
        <f t="shared" si="3"/>
        <v>10729090.120000627</v>
      </c>
      <c r="AL20" s="13"/>
      <c r="AM20" s="27">
        <v>11792062.430566631</v>
      </c>
      <c r="AN20" s="14">
        <f t="shared" si="6"/>
        <v>0.90985696379874692</v>
      </c>
    </row>
    <row r="21" spans="1:40" x14ac:dyDescent="0.35">
      <c r="A21" s="7" t="s">
        <v>26</v>
      </c>
      <c r="B21" s="9"/>
      <c r="C21" s="8">
        <f>'TC Allocations'!C22</f>
        <v>4315871.92</v>
      </c>
      <c r="D21" s="9"/>
      <c r="E21" s="11">
        <f>'TC Allocations'!AF22</f>
        <v>93356</v>
      </c>
      <c r="F21" s="11">
        <f>'TC Allocations'!AG22</f>
        <v>9123</v>
      </c>
      <c r="G21" s="9"/>
      <c r="H21" s="8">
        <f t="shared" si="4"/>
        <v>4418350.92</v>
      </c>
      <c r="I21" s="9"/>
      <c r="J21" s="11">
        <v>1246.03</v>
      </c>
      <c r="K21" s="12">
        <f>'TC Allocations'!AL22</f>
        <v>20328</v>
      </c>
      <c r="L21" s="12">
        <f>'TC Allocations'!AM22</f>
        <v>71902.570000000007</v>
      </c>
      <c r="M21" s="11">
        <v>-205145.57</v>
      </c>
      <c r="N21" s="11">
        <v>-72160.855595875008</v>
      </c>
      <c r="O21" s="8">
        <f t="shared" si="0"/>
        <v>-183829.82559587501</v>
      </c>
      <c r="P21" s="9"/>
      <c r="Q21" s="10">
        <f t="shared" si="1"/>
        <v>4234521.0944041247</v>
      </c>
      <c r="R21" s="10">
        <f>'TC Allocations'!Y22</f>
        <v>0</v>
      </c>
      <c r="S21" s="11">
        <v>4998.6873496964545</v>
      </c>
      <c r="T21" s="12">
        <v>-30.639999999999873</v>
      </c>
      <c r="U21" s="12">
        <f>'TC Allocations'!K22</f>
        <v>55422.67</v>
      </c>
      <c r="V21" s="12">
        <f>'TC Allocations'!R22</f>
        <v>10263.959999999999</v>
      </c>
      <c r="W21" s="12">
        <v>37927.97</v>
      </c>
      <c r="X21" s="12">
        <f>'TC Allocations'!E22</f>
        <v>162901.54999999999</v>
      </c>
      <c r="Y21" s="12">
        <f>'TC Allocations'!F22</f>
        <v>243346.16</v>
      </c>
      <c r="Z21" s="12">
        <f>'TC Allocations'!G22</f>
        <v>0</v>
      </c>
      <c r="AA21" s="12">
        <f>'TC Allocations'!H22</f>
        <v>41966.559999999998</v>
      </c>
      <c r="AB21" s="12">
        <f>'TC Allocations'!I22</f>
        <v>31812.12</v>
      </c>
      <c r="AC21" s="12">
        <f>'TC Allocations'!L22</f>
        <v>0</v>
      </c>
      <c r="AD21" s="12">
        <f>'TC Allocations'!M22</f>
        <v>85030.93</v>
      </c>
      <c r="AE21" s="12">
        <f>'TC Allocations'!N22</f>
        <v>65606.850000000006</v>
      </c>
      <c r="AF21" s="27">
        <f t="shared" si="5"/>
        <v>4973767.9117538203</v>
      </c>
      <c r="AG21" s="12"/>
      <c r="AH21" s="12"/>
      <c r="AI21" s="28">
        <f t="shared" si="2"/>
        <v>2.0144767796591756E-3</v>
      </c>
      <c r="AJ21" s="12">
        <f t="shared" si="7"/>
        <v>-199.24216835324339</v>
      </c>
      <c r="AK21" s="8">
        <f t="shared" si="3"/>
        <v>4973568.6695854673</v>
      </c>
      <c r="AL21" s="13"/>
      <c r="AM21" s="27">
        <v>5466319.272101081</v>
      </c>
      <c r="AN21" s="14">
        <f t="shared" si="6"/>
        <v>0.90985696627152624</v>
      </c>
    </row>
    <row r="22" spans="1:40" x14ac:dyDescent="0.35">
      <c r="A22" s="7" t="s">
        <v>27</v>
      </c>
      <c r="B22" s="9"/>
      <c r="C22" s="8">
        <f>'TC Allocations'!C23</f>
        <v>2432242.87</v>
      </c>
      <c r="D22" s="9"/>
      <c r="E22" s="11">
        <f>'TC Allocations'!AF23</f>
        <v>65929</v>
      </c>
      <c r="F22" s="11">
        <f>'TC Allocations'!AG23</f>
        <v>7839</v>
      </c>
      <c r="G22" s="9"/>
      <c r="H22" s="8">
        <f t="shared" si="4"/>
        <v>2506010.87</v>
      </c>
      <c r="I22" s="9"/>
      <c r="J22" s="11">
        <v>450</v>
      </c>
      <c r="K22" s="12">
        <f>'TC Allocations'!AL23</f>
        <v>20156</v>
      </c>
      <c r="L22" s="12">
        <f>'TC Allocations'!AM23</f>
        <v>51545.59</v>
      </c>
      <c r="M22" s="11">
        <v>-306775.06</v>
      </c>
      <c r="N22" s="11">
        <v>0</v>
      </c>
      <c r="O22" s="8">
        <f t="shared" si="0"/>
        <v>-234623.47</v>
      </c>
      <c r="P22" s="9"/>
      <c r="Q22" s="10">
        <f t="shared" si="1"/>
        <v>2271387.4</v>
      </c>
      <c r="R22" s="10">
        <f>'TC Allocations'!Y23</f>
        <v>0</v>
      </c>
      <c r="S22" s="11">
        <v>0</v>
      </c>
      <c r="T22" s="12">
        <v>-65.509999999999991</v>
      </c>
      <c r="U22" s="12">
        <f>'TC Allocations'!K23</f>
        <v>8735.4</v>
      </c>
      <c r="V22" s="12">
        <f>'TC Allocations'!R23</f>
        <v>11218.74</v>
      </c>
      <c r="W22" s="12">
        <v>117236.32999999999</v>
      </c>
      <c r="X22" s="12">
        <f>'TC Allocations'!E23</f>
        <v>97035.19</v>
      </c>
      <c r="Y22" s="12">
        <f>'TC Allocations'!F23</f>
        <v>0</v>
      </c>
      <c r="Z22" s="12">
        <f>'TC Allocations'!G23</f>
        <v>0</v>
      </c>
      <c r="AA22" s="12">
        <f>'TC Allocations'!H23</f>
        <v>0</v>
      </c>
      <c r="AB22" s="12">
        <f>'TC Allocations'!I23</f>
        <v>0</v>
      </c>
      <c r="AC22" s="12">
        <f>'TC Allocations'!L23</f>
        <v>0</v>
      </c>
      <c r="AD22" s="12">
        <f>'TC Allocations'!M23</f>
        <v>0</v>
      </c>
      <c r="AE22" s="12">
        <f>'TC Allocations'!N23</f>
        <v>0</v>
      </c>
      <c r="AF22" s="27">
        <f t="shared" si="5"/>
        <v>2505547.5500000003</v>
      </c>
      <c r="AG22" s="12"/>
      <c r="AH22" s="12"/>
      <c r="AI22" s="28">
        <f t="shared" si="2"/>
        <v>1.0147975235996014E-3</v>
      </c>
      <c r="AJ22" s="12">
        <f t="shared" si="7"/>
        <v>-100.36872158719763</v>
      </c>
      <c r="AK22" s="8">
        <f t="shared" si="3"/>
        <v>2505447.1812784132</v>
      </c>
      <c r="AL22" s="13"/>
      <c r="AM22" s="27">
        <v>2332455.4969586707</v>
      </c>
      <c r="AN22" s="14">
        <f t="shared" si="6"/>
        <v>1.0741671961352786</v>
      </c>
    </row>
    <row r="23" spans="1:40" x14ac:dyDescent="0.35">
      <c r="A23" s="7" t="s">
        <v>28</v>
      </c>
      <c r="B23" s="9"/>
      <c r="C23" s="8">
        <f>'TC Allocations'!C24</f>
        <v>585614228.99000001</v>
      </c>
      <c r="D23" s="9"/>
      <c r="E23" s="11">
        <f>'TC Allocations'!AF24</f>
        <v>14700731</v>
      </c>
      <c r="F23" s="11">
        <f>'TC Allocations'!AG24</f>
        <v>18887968</v>
      </c>
      <c r="G23" s="9"/>
      <c r="H23" s="8">
        <f t="shared" si="4"/>
        <v>619202927.99000001</v>
      </c>
      <c r="I23" s="9"/>
      <c r="J23" s="11">
        <v>943742.86</v>
      </c>
      <c r="K23" s="12">
        <f>'TC Allocations'!AL24</f>
        <v>3144530</v>
      </c>
      <c r="L23" s="12">
        <f>'TC Allocations'!AM24</f>
        <v>6028083.4100000001</v>
      </c>
      <c r="M23" s="11">
        <v>-14923923.789999999</v>
      </c>
      <c r="N23" s="11">
        <v>-20112654.127889611</v>
      </c>
      <c r="O23" s="8">
        <f t="shared" si="0"/>
        <v>-24920221.64788961</v>
      </c>
      <c r="P23" s="9"/>
      <c r="Q23" s="10">
        <f t="shared" si="1"/>
        <v>594282706.3421104</v>
      </c>
      <c r="R23" s="61">
        <f>'TC Allocations'!Y24</f>
        <v>-24886</v>
      </c>
      <c r="S23" s="11">
        <v>-539861.45198063552</v>
      </c>
      <c r="T23" s="12">
        <v>-56664.099999999977</v>
      </c>
      <c r="U23" s="12">
        <f>'TC Allocations'!K24</f>
        <v>10951724.02</v>
      </c>
      <c r="V23" s="12">
        <f>'TC Allocations'!R24</f>
        <v>3077993.35</v>
      </c>
      <c r="W23" s="12">
        <v>24110516.469999999</v>
      </c>
      <c r="X23" s="12">
        <f>'TC Allocations'!E24</f>
        <v>23333693.719999999</v>
      </c>
      <c r="Y23" s="12">
        <f>'TC Allocations'!F24</f>
        <v>37884287.280000001</v>
      </c>
      <c r="Z23" s="12">
        <f>'TC Allocations'!G24</f>
        <v>0</v>
      </c>
      <c r="AA23" s="12">
        <f>'TC Allocations'!H24</f>
        <v>6123709.0199999996</v>
      </c>
      <c r="AB23" s="12">
        <f>'TC Allocations'!I24</f>
        <v>4641985.38</v>
      </c>
      <c r="AC23" s="12">
        <f>'TC Allocations'!L24</f>
        <v>0</v>
      </c>
      <c r="AD23" s="12">
        <f>'TC Allocations'!M24</f>
        <v>12407607.890000001</v>
      </c>
      <c r="AE23" s="12">
        <f>'TC Allocations'!N24</f>
        <v>9573270.0999999996</v>
      </c>
      <c r="AF23" s="27">
        <f t="shared" si="5"/>
        <v>725766082.0201298</v>
      </c>
      <c r="AG23" s="12"/>
      <c r="AH23" s="12"/>
      <c r="AI23" s="28">
        <f t="shared" si="2"/>
        <v>0.29394996824012098</v>
      </c>
      <c r="AJ23" s="12">
        <f t="shared" si="7"/>
        <v>-29073.171580283779</v>
      </c>
      <c r="AK23" s="8">
        <f t="shared" si="3"/>
        <v>725737008.84854949</v>
      </c>
      <c r="AL23" s="13"/>
      <c r="AM23" s="27">
        <v>797638572.47001946</v>
      </c>
      <c r="AN23" s="14">
        <f t="shared" si="6"/>
        <v>0.90985696266065108</v>
      </c>
    </row>
    <row r="24" spans="1:40" x14ac:dyDescent="0.35">
      <c r="A24" s="7" t="s">
        <v>29</v>
      </c>
      <c r="B24" s="9"/>
      <c r="C24" s="8">
        <f>'TC Allocations'!C25</f>
        <v>8585013.0399999991</v>
      </c>
      <c r="D24" s="9"/>
      <c r="E24" s="11">
        <f>'TC Allocations'!AF25</f>
        <v>200598</v>
      </c>
      <c r="F24" s="11">
        <f>'TC Allocations'!AG25</f>
        <v>384825</v>
      </c>
      <c r="G24" s="9"/>
      <c r="H24" s="8">
        <f t="shared" si="4"/>
        <v>9170436.0399999991</v>
      </c>
      <c r="I24" s="9"/>
      <c r="J24" s="11">
        <v>3034.3199999999997</v>
      </c>
      <c r="K24" s="12">
        <f>'TC Allocations'!AL25</f>
        <v>52502</v>
      </c>
      <c r="L24" s="12">
        <f>'TC Allocations'!AM25</f>
        <v>127018.74</v>
      </c>
      <c r="M24" s="11">
        <v>-398201.2</v>
      </c>
      <c r="N24" s="11">
        <v>0</v>
      </c>
      <c r="O24" s="8">
        <f t="shared" si="0"/>
        <v>-215646.14</v>
      </c>
      <c r="P24" s="9"/>
      <c r="Q24" s="10">
        <f t="shared" si="1"/>
        <v>8954789.8999999985</v>
      </c>
      <c r="R24" s="10">
        <f>'TC Allocations'!Y25</f>
        <v>0</v>
      </c>
      <c r="S24" s="11">
        <v>0</v>
      </c>
      <c r="T24" s="12">
        <v>-465.53999999999951</v>
      </c>
      <c r="U24" s="12">
        <f>'TC Allocations'!K25</f>
        <v>46165.18</v>
      </c>
      <c r="V24" s="12">
        <f>'TC Allocations'!R25</f>
        <v>40578.43</v>
      </c>
      <c r="W24" s="12">
        <v>162671.28000000003</v>
      </c>
      <c r="X24" s="12">
        <f>'TC Allocations'!E25</f>
        <v>361518.16</v>
      </c>
      <c r="Y24" s="12">
        <f>'TC Allocations'!F25</f>
        <v>1934337.82</v>
      </c>
      <c r="Z24" s="12">
        <f>'TC Allocations'!G25</f>
        <v>0</v>
      </c>
      <c r="AA24" s="12">
        <f>'TC Allocations'!H25</f>
        <v>101613.55</v>
      </c>
      <c r="AB24" s="12">
        <f>'TC Allocations'!I25</f>
        <v>77026.62</v>
      </c>
      <c r="AC24" s="12">
        <f>'TC Allocations'!L25</f>
        <v>0</v>
      </c>
      <c r="AD24" s="12">
        <f>'TC Allocations'!M25</f>
        <v>205885.21</v>
      </c>
      <c r="AE24" s="12">
        <f>'TC Allocations'!N25</f>
        <v>158853.73000000001</v>
      </c>
      <c r="AF24" s="27">
        <f t="shared" si="5"/>
        <v>12042974.34</v>
      </c>
      <c r="AG24" s="12"/>
      <c r="AH24" s="12"/>
      <c r="AI24" s="28">
        <f t="shared" si="2"/>
        <v>4.8776486149726206E-3</v>
      </c>
      <c r="AJ24" s="12">
        <f t="shared" si="7"/>
        <v>-482.42466546413181</v>
      </c>
      <c r="AK24" s="8">
        <f t="shared" si="3"/>
        <v>12042491.915334536</v>
      </c>
      <c r="AL24" s="13"/>
      <c r="AM24" s="27">
        <v>13235588.020255908</v>
      </c>
      <c r="AN24" s="14">
        <f t="shared" si="6"/>
        <v>0.90985696267551974</v>
      </c>
    </row>
    <row r="25" spans="1:40" x14ac:dyDescent="0.35">
      <c r="A25" s="7" t="s">
        <v>30</v>
      </c>
      <c r="B25" s="9"/>
      <c r="C25" s="8">
        <f>'TC Allocations'!C26</f>
        <v>11727088.34</v>
      </c>
      <c r="D25" s="9"/>
      <c r="E25" s="11">
        <f>'TC Allocations'!AF26</f>
        <v>337855</v>
      </c>
      <c r="F25" s="11">
        <f>'TC Allocations'!AG26</f>
        <v>644511</v>
      </c>
      <c r="G25" s="9"/>
      <c r="H25" s="8">
        <f t="shared" si="4"/>
        <v>12709454.34</v>
      </c>
      <c r="I25" s="9"/>
      <c r="J25" s="11">
        <v>12806.73</v>
      </c>
      <c r="K25" s="12">
        <f>'TC Allocations'!AL26</f>
        <v>114766</v>
      </c>
      <c r="L25" s="12">
        <f>'TC Allocations'!AM26</f>
        <v>187723.71</v>
      </c>
      <c r="M25" s="11">
        <v>-10048.84</v>
      </c>
      <c r="N25" s="11">
        <v>-67262.490239999999</v>
      </c>
      <c r="O25" s="8">
        <f t="shared" si="0"/>
        <v>237985.10975999996</v>
      </c>
      <c r="P25" s="9"/>
      <c r="Q25" s="10">
        <f t="shared" si="1"/>
        <v>12947439.449759999</v>
      </c>
      <c r="R25" s="10">
        <f>'TC Allocations'!Y26</f>
        <v>0</v>
      </c>
      <c r="S25" s="11">
        <v>11317.692780000012</v>
      </c>
      <c r="T25" s="12">
        <v>934.17000000000007</v>
      </c>
      <c r="U25" s="12">
        <f>'TC Allocations'!K26</f>
        <v>77032.009999999995</v>
      </c>
      <c r="V25" s="12">
        <f>'TC Allocations'!R26</f>
        <v>27211.42</v>
      </c>
      <c r="W25" s="12">
        <v>243695.66000000003</v>
      </c>
      <c r="X25" s="12">
        <f>'TC Allocations'!E26</f>
        <v>531494.9</v>
      </c>
      <c r="Y25" s="12">
        <f>'TC Allocations'!F26</f>
        <v>0</v>
      </c>
      <c r="Z25" s="12">
        <f>'TC Allocations'!G26</f>
        <v>0</v>
      </c>
      <c r="AA25" s="12">
        <f>'TC Allocations'!H26</f>
        <v>0</v>
      </c>
      <c r="AB25" s="12">
        <f>'TC Allocations'!I26</f>
        <v>87802.09</v>
      </c>
      <c r="AC25" s="12">
        <f>'TC Allocations'!L26</f>
        <v>0</v>
      </c>
      <c r="AD25" s="12">
        <f>'TC Allocations'!M26</f>
        <v>0</v>
      </c>
      <c r="AE25" s="12">
        <f>'TC Allocations'!N26</f>
        <v>181076.2</v>
      </c>
      <c r="AF25" s="27">
        <f t="shared" si="5"/>
        <v>14108003.592539998</v>
      </c>
      <c r="AG25" s="12"/>
      <c r="AH25" s="12"/>
      <c r="AI25" s="28">
        <f t="shared" si="2"/>
        <v>5.7140273025925491E-3</v>
      </c>
      <c r="AJ25" s="12">
        <f t="shared" si="7"/>
        <v>-565.1468417475578</v>
      </c>
      <c r="AK25" s="8">
        <f t="shared" si="3"/>
        <v>14107438.44569825</v>
      </c>
      <c r="AL25" s="13"/>
      <c r="AM25" s="27">
        <v>15087150.211298048</v>
      </c>
      <c r="AN25" s="14">
        <f t="shared" si="6"/>
        <v>0.93506316621238783</v>
      </c>
    </row>
    <row r="26" spans="1:40" x14ac:dyDescent="0.35">
      <c r="A26" s="7" t="s">
        <v>31</v>
      </c>
      <c r="B26" s="9"/>
      <c r="C26" s="8">
        <f>'TC Allocations'!C27</f>
        <v>1555963.36</v>
      </c>
      <c r="D26" s="9"/>
      <c r="E26" s="11">
        <f>'TC Allocations'!AF27</f>
        <v>33001</v>
      </c>
      <c r="F26" s="11">
        <f>'TC Allocations'!AG27</f>
        <v>22301</v>
      </c>
      <c r="G26" s="9"/>
      <c r="H26" s="8">
        <f t="shared" si="4"/>
        <v>1611265.36</v>
      </c>
      <c r="I26" s="9"/>
      <c r="J26" s="11">
        <v>267.22000000000003</v>
      </c>
      <c r="K26" s="12">
        <f>'TC Allocations'!AL27</f>
        <v>3904</v>
      </c>
      <c r="L26" s="12">
        <f>'TC Allocations'!AM27</f>
        <v>44591.3</v>
      </c>
      <c r="M26" s="11">
        <v>0</v>
      </c>
      <c r="N26" s="11">
        <v>-40903.017611499992</v>
      </c>
      <c r="O26" s="8">
        <f t="shared" si="0"/>
        <v>7859.5023885000119</v>
      </c>
      <c r="P26" s="9"/>
      <c r="Q26" s="10">
        <f t="shared" si="1"/>
        <v>1619124.8623885</v>
      </c>
      <c r="R26" s="10">
        <f>'TC Allocations'!Y27</f>
        <v>0</v>
      </c>
      <c r="S26" s="11">
        <v>0.88000000000465661</v>
      </c>
      <c r="T26" s="12">
        <v>48.64999999999992</v>
      </c>
      <c r="U26" s="12">
        <f>'TC Allocations'!K27</f>
        <v>6704.47</v>
      </c>
      <c r="V26" s="12">
        <f>'TC Allocations'!R27</f>
        <v>7638.29</v>
      </c>
      <c r="W26" s="12">
        <v>14620</v>
      </c>
      <c r="X26" s="12">
        <f>'TC Allocations'!E27</f>
        <v>62311.85</v>
      </c>
      <c r="Y26" s="12">
        <f>'TC Allocations'!F27</f>
        <v>0</v>
      </c>
      <c r="Z26" s="12">
        <f>'TC Allocations'!G27</f>
        <v>99487.67</v>
      </c>
      <c r="AA26" s="12">
        <f>'TC Allocations'!H27</f>
        <v>0</v>
      </c>
      <c r="AB26" s="12">
        <f>'TC Allocations'!I27</f>
        <v>0</v>
      </c>
      <c r="AC26" s="12">
        <f>'TC Allocations'!L27</f>
        <v>0</v>
      </c>
      <c r="AD26" s="12">
        <f>'TC Allocations'!M27</f>
        <v>0</v>
      </c>
      <c r="AE26" s="12">
        <f>'TC Allocations'!N27</f>
        <v>0</v>
      </c>
      <c r="AF26" s="27">
        <f t="shared" si="5"/>
        <v>1809936.6723884998</v>
      </c>
      <c r="AG26" s="12"/>
      <c r="AH26" s="12"/>
      <c r="AI26" s="28">
        <f t="shared" si="2"/>
        <v>7.3306102413101383E-4</v>
      </c>
      <c r="AJ26" s="12">
        <f t="shared" si="7"/>
        <v>-72.503525212052054</v>
      </c>
      <c r="AK26" s="8">
        <f t="shared" si="3"/>
        <v>1809864.1688632879</v>
      </c>
      <c r="AL26" s="13"/>
      <c r="AM26" s="27">
        <v>1809936.6643506989</v>
      </c>
      <c r="AN26" s="14">
        <f t="shared" si="6"/>
        <v>0.99995994584294634</v>
      </c>
    </row>
    <row r="27" spans="1:40" x14ac:dyDescent="0.35">
      <c r="A27" s="7" t="s">
        <v>32</v>
      </c>
      <c r="B27" s="9"/>
      <c r="C27" s="8">
        <f>'TC Allocations'!C28</f>
        <v>6589435.7300000004</v>
      </c>
      <c r="D27" s="9"/>
      <c r="E27" s="11">
        <f>'TC Allocations'!AF28</f>
        <v>139029</v>
      </c>
      <c r="F27" s="11">
        <f>'TC Allocations'!AG28</f>
        <v>311771</v>
      </c>
      <c r="G27" s="9"/>
      <c r="H27" s="8">
        <f t="shared" si="4"/>
        <v>7040235.7300000004</v>
      </c>
      <c r="I27" s="9"/>
      <c r="J27" s="11">
        <v>4713.09</v>
      </c>
      <c r="K27" s="12">
        <f>'TC Allocations'!AL28</f>
        <v>30068</v>
      </c>
      <c r="L27" s="12">
        <f>'TC Allocations'!AM28</f>
        <v>85967.7</v>
      </c>
      <c r="M27" s="11">
        <v>-312530.83</v>
      </c>
      <c r="N27" s="11">
        <v>0</v>
      </c>
      <c r="O27" s="8">
        <f t="shared" si="0"/>
        <v>-191782.04000000004</v>
      </c>
      <c r="P27" s="9"/>
      <c r="Q27" s="10">
        <f t="shared" si="1"/>
        <v>6848453.6900000004</v>
      </c>
      <c r="R27" s="10">
        <f>'TC Allocations'!Y28</f>
        <v>0</v>
      </c>
      <c r="S27" s="11">
        <v>0</v>
      </c>
      <c r="T27" s="12">
        <v>-109.09000000000015</v>
      </c>
      <c r="U27" s="12">
        <f>'TC Allocations'!K28</f>
        <v>273562.94</v>
      </c>
      <c r="V27" s="12">
        <f>'TC Allocations'!R28</f>
        <v>51797.17</v>
      </c>
      <c r="W27" s="12">
        <v>105657.07999999999</v>
      </c>
      <c r="X27" s="12">
        <f>'TC Allocations'!E28</f>
        <v>268395.34999999998</v>
      </c>
      <c r="Y27" s="12">
        <f>'TC Allocations'!F28</f>
        <v>0</v>
      </c>
      <c r="Z27" s="12">
        <f>'TC Allocations'!G28</f>
        <v>0</v>
      </c>
      <c r="AA27" s="12">
        <f>'TC Allocations'!H28</f>
        <v>0</v>
      </c>
      <c r="AB27" s="12">
        <f>'TC Allocations'!I28</f>
        <v>44527.48</v>
      </c>
      <c r="AC27" s="12">
        <f>'TC Allocations'!L28</f>
        <v>0</v>
      </c>
      <c r="AD27" s="12">
        <f>'TC Allocations'!M28</f>
        <v>0</v>
      </c>
      <c r="AE27" s="12">
        <f>'TC Allocations'!N28</f>
        <v>58932.2</v>
      </c>
      <c r="AF27" s="27">
        <f t="shared" si="5"/>
        <v>7651216.8200000012</v>
      </c>
      <c r="AG27" s="12"/>
      <c r="AH27" s="12"/>
      <c r="AI27" s="28">
        <f t="shared" si="2"/>
        <v>3.0988978363071249E-3</v>
      </c>
      <c r="AJ27" s="12">
        <f t="shared" si="7"/>
        <v>-306.49701731258847</v>
      </c>
      <c r="AK27" s="8">
        <f t="shared" si="3"/>
        <v>7650910.3229826884</v>
      </c>
      <c r="AL27" s="13"/>
      <c r="AM27" s="27">
        <v>7651216.971375457</v>
      </c>
      <c r="AN27" s="14">
        <f t="shared" si="6"/>
        <v>0.99995992161849345</v>
      </c>
    </row>
    <row r="28" spans="1:40" x14ac:dyDescent="0.35">
      <c r="A28" s="7" t="s">
        <v>33</v>
      </c>
      <c r="B28" s="9"/>
      <c r="C28" s="8">
        <f>'TC Allocations'!C29</f>
        <v>13397610.16</v>
      </c>
      <c r="D28" s="9"/>
      <c r="E28" s="11">
        <f>'TC Allocations'!AF29</f>
        <v>312868</v>
      </c>
      <c r="F28" s="11">
        <f>'TC Allocations'!AG29</f>
        <v>774827</v>
      </c>
      <c r="G28" s="9"/>
      <c r="H28" s="8">
        <f t="shared" si="4"/>
        <v>14485305.16</v>
      </c>
      <c r="I28" s="9"/>
      <c r="J28" s="11">
        <v>14702.17</v>
      </c>
      <c r="K28" s="12">
        <f>'TC Allocations'!AL29</f>
        <v>55652</v>
      </c>
      <c r="L28" s="12">
        <f>'TC Allocations'!AM29</f>
        <v>199206.21</v>
      </c>
      <c r="M28" s="11">
        <v>0</v>
      </c>
      <c r="N28" s="11">
        <v>-383411.82561</v>
      </c>
      <c r="O28" s="8">
        <f t="shared" si="0"/>
        <v>-113851.44561</v>
      </c>
      <c r="P28" s="9"/>
      <c r="Q28" s="10">
        <f t="shared" si="1"/>
        <v>14371453.71439</v>
      </c>
      <c r="R28" s="10">
        <f>'TC Allocations'!Y29</f>
        <v>0</v>
      </c>
      <c r="S28" s="11">
        <v>3183.7699650000432</v>
      </c>
      <c r="T28" s="12">
        <v>-275.73999999999978</v>
      </c>
      <c r="U28" s="12">
        <f>'TC Allocations'!K29</f>
        <v>-13297.77</v>
      </c>
      <c r="V28" s="12">
        <f>'TC Allocations'!R29</f>
        <v>64686.79</v>
      </c>
      <c r="W28" s="12">
        <v>419208.94999999995</v>
      </c>
      <c r="X28" s="12">
        <f>'TC Allocations'!E29</f>
        <v>574094.97</v>
      </c>
      <c r="Y28" s="12">
        <f>'TC Allocations'!F29</f>
        <v>439156.4</v>
      </c>
      <c r="Z28" s="12">
        <f>'TC Allocations'!G29</f>
        <v>0</v>
      </c>
      <c r="AA28" s="12">
        <f>'TC Allocations'!H29</f>
        <v>140127.47</v>
      </c>
      <c r="AB28" s="12">
        <f>'TC Allocations'!I29</f>
        <v>106221.52</v>
      </c>
      <c r="AC28" s="12">
        <f>'TC Allocations'!L29</f>
        <v>0</v>
      </c>
      <c r="AD28" s="12">
        <f>'TC Allocations'!M29</f>
        <v>283920.53000000003</v>
      </c>
      <c r="AE28" s="12">
        <f>'TC Allocations'!N29</f>
        <v>219063.01</v>
      </c>
      <c r="AF28" s="27">
        <f t="shared" si="5"/>
        <v>16607543.614355</v>
      </c>
      <c r="AG28" s="12"/>
      <c r="AH28" s="12"/>
      <c r="AI28" s="28">
        <f t="shared" si="2"/>
        <v>6.7263916555564181E-3</v>
      </c>
      <c r="AJ28" s="12">
        <f t="shared" si="7"/>
        <v>-665.27491017938928</v>
      </c>
      <c r="AK28" s="8">
        <f t="shared" si="3"/>
        <v>16606878.33944482</v>
      </c>
      <c r="AL28" s="13"/>
      <c r="AM28" s="27">
        <v>18252185.792749632</v>
      </c>
      <c r="AN28" s="14">
        <f t="shared" si="6"/>
        <v>0.90985696332554411</v>
      </c>
    </row>
    <row r="29" spans="1:40" x14ac:dyDescent="0.35">
      <c r="A29" s="7" t="s">
        <v>34</v>
      </c>
      <c r="B29" s="9"/>
      <c r="C29" s="8">
        <f>'TC Allocations'!C30</f>
        <v>1142195.79</v>
      </c>
      <c r="D29" s="9"/>
      <c r="E29" s="11">
        <f>'TC Allocations'!AF30</f>
        <v>26220</v>
      </c>
      <c r="F29" s="11">
        <f>'TC Allocations'!AG30</f>
        <v>31967</v>
      </c>
      <c r="G29" s="9"/>
      <c r="H29" s="8">
        <f t="shared" si="4"/>
        <v>1200382.79</v>
      </c>
      <c r="I29" s="9"/>
      <c r="J29" s="11">
        <v>248.85</v>
      </c>
      <c r="K29" s="12">
        <f>'TC Allocations'!AL30</f>
        <v>6134</v>
      </c>
      <c r="L29" s="12">
        <f>'TC Allocations'!AM30</f>
        <v>39618.089999999997</v>
      </c>
      <c r="M29" s="11">
        <v>-823.74</v>
      </c>
      <c r="N29" s="11">
        <v>0</v>
      </c>
      <c r="O29" s="8">
        <f t="shared" si="0"/>
        <v>45177.2</v>
      </c>
      <c r="P29" s="9"/>
      <c r="Q29" s="10">
        <f t="shared" si="1"/>
        <v>1245559.99</v>
      </c>
      <c r="R29" s="10">
        <f>'TC Allocations'!Y30</f>
        <v>0</v>
      </c>
      <c r="S29" s="11">
        <v>0</v>
      </c>
      <c r="T29" s="12">
        <v>-18.849999999999994</v>
      </c>
      <c r="U29" s="12">
        <f>'TC Allocations'!K30</f>
        <v>8999.06</v>
      </c>
      <c r="V29" s="12">
        <f>'TC Allocations'!R30</f>
        <v>3103.06</v>
      </c>
      <c r="W29" s="12">
        <v>22872.870000000003</v>
      </c>
      <c r="X29" s="12">
        <f>'TC Allocations'!E30</f>
        <v>48502.13</v>
      </c>
      <c r="Y29" s="12">
        <f>'TC Allocations'!F30</f>
        <v>0</v>
      </c>
      <c r="Z29" s="12">
        <f>'TC Allocations'!G30</f>
        <v>0</v>
      </c>
      <c r="AA29" s="12">
        <f>'TC Allocations'!H30</f>
        <v>0</v>
      </c>
      <c r="AB29" s="12">
        <f>'TC Allocations'!I30</f>
        <v>0</v>
      </c>
      <c r="AC29" s="12">
        <f>'TC Allocations'!L30</f>
        <v>0</v>
      </c>
      <c r="AD29" s="12">
        <f>'TC Allocations'!M30</f>
        <v>0</v>
      </c>
      <c r="AE29" s="12">
        <f>'TC Allocations'!N30</f>
        <v>0</v>
      </c>
      <c r="AF29" s="27">
        <f t="shared" si="5"/>
        <v>1329018.26</v>
      </c>
      <c r="AG29" s="12"/>
      <c r="AH29" s="12"/>
      <c r="AI29" s="28">
        <f t="shared" si="2"/>
        <v>5.3827932304324104E-4</v>
      </c>
      <c r="AJ29" s="12">
        <f t="shared" si="7"/>
        <v>-53.238607953076695</v>
      </c>
      <c r="AK29" s="8">
        <f t="shared" si="3"/>
        <v>1328965.0213920469</v>
      </c>
      <c r="AL29" s="13"/>
      <c r="AM29" s="27">
        <v>1284286.5122001646</v>
      </c>
      <c r="AN29" s="14">
        <f t="shared" si="6"/>
        <v>1.0347885839860933</v>
      </c>
    </row>
    <row r="30" spans="1:40" x14ac:dyDescent="0.35">
      <c r="A30" s="7" t="s">
        <v>35</v>
      </c>
      <c r="B30" s="9"/>
      <c r="C30" s="8">
        <f>'TC Allocations'!C31</f>
        <v>2050276.56</v>
      </c>
      <c r="D30" s="9"/>
      <c r="E30" s="11">
        <f>'TC Allocations'!AF31</f>
        <v>43038</v>
      </c>
      <c r="F30" s="11">
        <f>'TC Allocations'!AG31</f>
        <v>85641</v>
      </c>
      <c r="G30" s="9"/>
      <c r="H30" s="8">
        <f t="shared" si="4"/>
        <v>2178955.56</v>
      </c>
      <c r="I30" s="9"/>
      <c r="J30" s="11">
        <v>186.62</v>
      </c>
      <c r="K30" s="12">
        <f>'TC Allocations'!AL31</f>
        <v>12446</v>
      </c>
      <c r="L30" s="12">
        <f>'TC Allocations'!AM31</f>
        <v>41983.29</v>
      </c>
      <c r="M30" s="11">
        <v>-25219.7</v>
      </c>
      <c r="N30" s="11">
        <v>-25383.521550000001</v>
      </c>
      <c r="O30" s="8">
        <f t="shared" si="0"/>
        <v>4012.6884500000015</v>
      </c>
      <c r="P30" s="9"/>
      <c r="Q30" s="10">
        <f t="shared" si="1"/>
        <v>2182968.2484499998</v>
      </c>
      <c r="R30" s="10">
        <f>'TC Allocations'!Y31</f>
        <v>0</v>
      </c>
      <c r="S30" s="11">
        <v>25383.521550000001</v>
      </c>
      <c r="T30" s="12">
        <v>27.379999999999995</v>
      </c>
      <c r="U30" s="12">
        <f>'TC Allocations'!K31</f>
        <v>5538.89</v>
      </c>
      <c r="V30" s="12">
        <f>'TC Allocations'!R31</f>
        <v>238.7</v>
      </c>
      <c r="W30" s="12">
        <v>43899.790000000008</v>
      </c>
      <c r="X30" s="12">
        <f>'TC Allocations'!E31</f>
        <v>88862.34</v>
      </c>
      <c r="Y30" s="12">
        <f>'TC Allocations'!F31</f>
        <v>0</v>
      </c>
      <c r="Z30" s="12">
        <f>'TC Allocations'!G31</f>
        <v>0</v>
      </c>
      <c r="AA30" s="12">
        <f>'TC Allocations'!H31</f>
        <v>0</v>
      </c>
      <c r="AB30" s="12">
        <f>'TC Allocations'!I31</f>
        <v>0</v>
      </c>
      <c r="AC30" s="12">
        <f>'TC Allocations'!L31</f>
        <v>0</v>
      </c>
      <c r="AD30" s="12">
        <f>'TC Allocations'!M31</f>
        <v>0</v>
      </c>
      <c r="AE30" s="12">
        <f>'TC Allocations'!N31</f>
        <v>0</v>
      </c>
      <c r="AF30" s="27">
        <f t="shared" si="5"/>
        <v>2346918.87</v>
      </c>
      <c r="AG30" s="12"/>
      <c r="AH30" s="12"/>
      <c r="AI30" s="28">
        <f t="shared" si="2"/>
        <v>9.5054969416372679E-4</v>
      </c>
      <c r="AJ30" s="12">
        <f t="shared" si="7"/>
        <v>-94.014279094711441</v>
      </c>
      <c r="AK30" s="8">
        <f t="shared" si="3"/>
        <v>2346824.8557209056</v>
      </c>
      <c r="AL30" s="13"/>
      <c r="AM30" s="27">
        <v>2037226.0035849311</v>
      </c>
      <c r="AN30" s="14">
        <f t="shared" si="6"/>
        <v>1.151970793417701</v>
      </c>
    </row>
    <row r="31" spans="1:40" x14ac:dyDescent="0.35">
      <c r="A31" s="7" t="s">
        <v>36</v>
      </c>
      <c r="B31" s="9"/>
      <c r="C31" s="8">
        <f>'TC Allocations'!C32</f>
        <v>21824240.719999999</v>
      </c>
      <c r="D31" s="9"/>
      <c r="E31" s="11">
        <f>'TC Allocations'!AF32</f>
        <v>472462</v>
      </c>
      <c r="F31" s="11">
        <f>'TC Allocations'!AG32</f>
        <v>277496</v>
      </c>
      <c r="G31" s="9"/>
      <c r="H31" s="8">
        <f t="shared" si="4"/>
        <v>22574198.719999999</v>
      </c>
      <c r="I31" s="9"/>
      <c r="J31" s="11">
        <v>19536.010000000002</v>
      </c>
      <c r="K31" s="12">
        <f>'TC Allocations'!AL32</f>
        <v>183464</v>
      </c>
      <c r="L31" s="12">
        <f>'TC Allocations'!AM32</f>
        <v>293559.01</v>
      </c>
      <c r="M31" s="11">
        <v>-908310.44</v>
      </c>
      <c r="N31" s="11">
        <v>-385072.29938065453</v>
      </c>
      <c r="O31" s="8">
        <f t="shared" si="0"/>
        <v>-796823.71938065439</v>
      </c>
      <c r="P31" s="9"/>
      <c r="Q31" s="10">
        <f t="shared" si="1"/>
        <v>21777375.000619344</v>
      </c>
      <c r="R31" s="10">
        <f>'TC Allocations'!Y32</f>
        <v>0</v>
      </c>
      <c r="S31" s="11">
        <v>-2499.3040397091536</v>
      </c>
      <c r="T31" s="12">
        <v>-291.76000000000204</v>
      </c>
      <c r="U31" s="12">
        <f>'TC Allocations'!K32</f>
        <v>145127.96</v>
      </c>
      <c r="V31" s="12">
        <f>'TC Allocations'!R32</f>
        <v>47739.33</v>
      </c>
      <c r="W31" s="12">
        <v>495440.24</v>
      </c>
      <c r="X31" s="12">
        <f>'TC Allocations'!E32</f>
        <v>874474.53</v>
      </c>
      <c r="Y31" s="12">
        <f>'TC Allocations'!F32</f>
        <v>854501.79</v>
      </c>
      <c r="Z31" s="12">
        <f>'TC Allocations'!G32</f>
        <v>0</v>
      </c>
      <c r="AA31" s="12">
        <f>'TC Allocations'!H32</f>
        <v>213765.93</v>
      </c>
      <c r="AB31" s="12">
        <f>'TC Allocations'!I32</f>
        <v>162042.04</v>
      </c>
      <c r="AC31" s="12">
        <f>'TC Allocations'!L32</f>
        <v>0</v>
      </c>
      <c r="AD31" s="12">
        <f>'TC Allocations'!M32</f>
        <v>433123.75</v>
      </c>
      <c r="AE31" s="12">
        <f>'TC Allocations'!N32</f>
        <v>334182.92</v>
      </c>
      <c r="AF31" s="27">
        <f t="shared" si="5"/>
        <v>25334982.426579632</v>
      </c>
      <c r="AG31" s="12"/>
      <c r="AH31" s="12"/>
      <c r="AI31" s="28">
        <f t="shared" si="2"/>
        <v>1.0261181204456658E-2</v>
      </c>
      <c r="AJ31" s="12">
        <f t="shared" si="7"/>
        <v>-1014.8838714275909</v>
      </c>
      <c r="AK31" s="8">
        <f t="shared" si="3"/>
        <v>25333967.542708203</v>
      </c>
      <c r="AL31" s="13"/>
      <c r="AM31" s="27">
        <v>27843901.388213594</v>
      </c>
      <c r="AN31" s="14">
        <f t="shared" si="6"/>
        <v>0.909856962553105</v>
      </c>
    </row>
    <row r="32" spans="1:40" x14ac:dyDescent="0.35">
      <c r="A32" s="7" t="s">
        <v>37</v>
      </c>
      <c r="B32" s="9"/>
      <c r="C32" s="8">
        <f>'TC Allocations'!C33</f>
        <v>7924743.7800000003</v>
      </c>
      <c r="D32" s="9"/>
      <c r="E32" s="11">
        <f>'TC Allocations'!AF33</f>
        <v>199584</v>
      </c>
      <c r="F32" s="11">
        <f>'TC Allocations'!AG33</f>
        <v>309795</v>
      </c>
      <c r="G32" s="9"/>
      <c r="H32" s="8">
        <f t="shared" si="4"/>
        <v>8434122.7800000012</v>
      </c>
      <c r="I32" s="9"/>
      <c r="J32" s="11">
        <v>2506.33</v>
      </c>
      <c r="K32" s="12">
        <f>'TC Allocations'!AL33</f>
        <v>30550</v>
      </c>
      <c r="L32" s="12">
        <f>'TC Allocations'!AM33</f>
        <v>116202.59</v>
      </c>
      <c r="M32" s="11">
        <v>-308566.62</v>
      </c>
      <c r="N32" s="11">
        <v>-220549.41525000002</v>
      </c>
      <c r="O32" s="8">
        <f t="shared" si="0"/>
        <v>-379857.11525000003</v>
      </c>
      <c r="P32" s="9"/>
      <c r="Q32" s="10">
        <f t="shared" si="1"/>
        <v>8054265.6647500014</v>
      </c>
      <c r="R32" s="10">
        <f>'TC Allocations'!Y33</f>
        <v>0</v>
      </c>
      <c r="S32" s="11">
        <v>220549.41525000002</v>
      </c>
      <c r="T32" s="12">
        <v>355.28999999999996</v>
      </c>
      <c r="U32" s="12">
        <f>'TC Allocations'!K33</f>
        <v>120029.52</v>
      </c>
      <c r="V32" s="12">
        <f>'TC Allocations'!R33</f>
        <v>17902.25</v>
      </c>
      <c r="W32" s="12">
        <v>388770.12</v>
      </c>
      <c r="X32" s="12">
        <f>'TC Allocations'!E33</f>
        <v>333902.57</v>
      </c>
      <c r="Y32" s="12">
        <f>'TC Allocations'!F33</f>
        <v>0</v>
      </c>
      <c r="Z32" s="12">
        <f>'TC Allocations'!G33</f>
        <v>0</v>
      </c>
      <c r="AA32" s="12">
        <f>'TC Allocations'!H33</f>
        <v>0</v>
      </c>
      <c r="AB32" s="12">
        <f>'TC Allocations'!I33</f>
        <v>58079.91</v>
      </c>
      <c r="AC32" s="12">
        <f>'TC Allocations'!L33</f>
        <v>0</v>
      </c>
      <c r="AD32" s="12">
        <f>'TC Allocations'!M33</f>
        <v>0</v>
      </c>
      <c r="AE32" s="12">
        <f>'TC Allocations'!N33</f>
        <v>119779.5</v>
      </c>
      <c r="AF32" s="27">
        <f t="shared" si="5"/>
        <v>9313634.2400000002</v>
      </c>
      <c r="AG32" s="12"/>
      <c r="AH32" s="12"/>
      <c r="AI32" s="28">
        <f t="shared" si="2"/>
        <v>3.7722105742772497E-3</v>
      </c>
      <c r="AJ32" s="12">
        <f t="shared" si="7"/>
        <v>-373.09112812468919</v>
      </c>
      <c r="AK32" s="8">
        <f t="shared" si="3"/>
        <v>9313261.1488718763</v>
      </c>
      <c r="AL32" s="13"/>
      <c r="AM32" s="27">
        <v>9979949.5141789895</v>
      </c>
      <c r="AN32" s="14">
        <f t="shared" si="6"/>
        <v>0.93319722065127508</v>
      </c>
    </row>
    <row r="33" spans="1:40" x14ac:dyDescent="0.35">
      <c r="A33" s="7" t="s">
        <v>38</v>
      </c>
      <c r="B33" s="9"/>
      <c r="C33" s="8">
        <f>'TC Allocations'!C34</f>
        <v>5763732.0499999998</v>
      </c>
      <c r="D33" s="9"/>
      <c r="E33" s="11">
        <f>'TC Allocations'!AF34</f>
        <v>139614</v>
      </c>
      <c r="F33" s="11">
        <f>'TC Allocations'!AG34</f>
        <v>95495</v>
      </c>
      <c r="G33" s="9"/>
      <c r="H33" s="8">
        <f t="shared" si="4"/>
        <v>5998841.0499999998</v>
      </c>
      <c r="I33" s="9"/>
      <c r="J33" s="11">
        <v>4564.079999999999</v>
      </c>
      <c r="K33" s="12">
        <f>'TC Allocations'!AL34</f>
        <v>49946</v>
      </c>
      <c r="L33" s="12">
        <f>'TC Allocations'!AM34</f>
        <v>91807.32</v>
      </c>
      <c r="M33" s="11">
        <v>-452517.13</v>
      </c>
      <c r="N33" s="11">
        <v>-385273.92289567494</v>
      </c>
      <c r="O33" s="8">
        <f t="shared" si="0"/>
        <v>-691473.65289567492</v>
      </c>
      <c r="P33" s="9"/>
      <c r="Q33" s="10">
        <f t="shared" si="1"/>
        <v>5307367.3971043248</v>
      </c>
      <c r="R33" s="10">
        <f>'TC Allocations'!Y34</f>
        <v>0</v>
      </c>
      <c r="S33" s="11">
        <v>-5037.4630458001047</v>
      </c>
      <c r="T33" s="12">
        <v>595.30000000000018</v>
      </c>
      <c r="U33" s="12">
        <f>'TC Allocations'!K34</f>
        <v>221574.88</v>
      </c>
      <c r="V33" s="12">
        <f>'TC Allocations'!R34</f>
        <v>2625.66</v>
      </c>
      <c r="W33" s="12">
        <v>87341.4</v>
      </c>
      <c r="X33" s="12">
        <f>'TC Allocations'!E34</f>
        <v>209859.06</v>
      </c>
      <c r="Y33" s="12">
        <f>'TC Allocations'!F34</f>
        <v>437097.14</v>
      </c>
      <c r="Z33" s="12">
        <f>'TC Allocations'!G34</f>
        <v>0</v>
      </c>
      <c r="AA33" s="12">
        <f>'TC Allocations'!H34</f>
        <v>55327.64</v>
      </c>
      <c r="AB33" s="12">
        <f>'TC Allocations'!I34</f>
        <v>41940.29</v>
      </c>
      <c r="AC33" s="12">
        <f>'TC Allocations'!L34</f>
        <v>0</v>
      </c>
      <c r="AD33" s="12">
        <f>'TC Allocations'!M34</f>
        <v>112102.6</v>
      </c>
      <c r="AE33" s="12">
        <f>'TC Allocations'!N34</f>
        <v>86494.39</v>
      </c>
      <c r="AF33" s="27">
        <f t="shared" si="5"/>
        <v>6557288.2940585231</v>
      </c>
      <c r="AG33" s="12"/>
      <c r="AH33" s="12"/>
      <c r="AI33" s="28">
        <f t="shared" si="2"/>
        <v>2.6558346187998882E-3</v>
      </c>
      <c r="AJ33" s="12">
        <f t="shared" si="7"/>
        <v>-262.67577446428822</v>
      </c>
      <c r="AK33" s="8">
        <f t="shared" si="3"/>
        <v>6557025.6182840588</v>
      </c>
      <c r="AL33" s="13"/>
      <c r="AM33" s="27">
        <v>7206655.42112788</v>
      </c>
      <c r="AN33" s="14">
        <f t="shared" si="6"/>
        <v>0.90985696347583234</v>
      </c>
    </row>
    <row r="34" spans="1:40" x14ac:dyDescent="0.35">
      <c r="A34" s="7" t="s">
        <v>39</v>
      </c>
      <c r="B34" s="9"/>
      <c r="C34" s="8">
        <f>'TC Allocations'!C35</f>
        <v>144153229.63999999</v>
      </c>
      <c r="D34" s="9"/>
      <c r="E34" s="11">
        <f>'TC Allocations'!AF35</f>
        <v>3891207</v>
      </c>
      <c r="F34" s="11">
        <f>'TC Allocations'!AG35</f>
        <v>6929920</v>
      </c>
      <c r="G34" s="9"/>
      <c r="H34" s="8">
        <f t="shared" si="4"/>
        <v>154974356.63999999</v>
      </c>
      <c r="I34" s="9"/>
      <c r="J34" s="11">
        <v>227468.05999999994</v>
      </c>
      <c r="K34" s="12">
        <f>'TC Allocations'!AL35</f>
        <v>923882</v>
      </c>
      <c r="L34" s="12">
        <f>'TC Allocations'!AM35</f>
        <v>1915140.65</v>
      </c>
      <c r="M34" s="11">
        <v>-2854157.82</v>
      </c>
      <c r="N34" s="11">
        <v>-4119960.2190040005</v>
      </c>
      <c r="O34" s="8">
        <f t="shared" si="0"/>
        <v>-3907627.3290040004</v>
      </c>
      <c r="P34" s="9"/>
      <c r="Q34" s="10">
        <f t="shared" si="1"/>
        <v>151066729.310996</v>
      </c>
      <c r="R34" s="10">
        <f>'TC Allocations'!Y35</f>
        <v>0</v>
      </c>
      <c r="S34" s="11">
        <v>90100.561057999264</v>
      </c>
      <c r="T34" s="12">
        <v>21942.510000000068</v>
      </c>
      <c r="U34" s="12">
        <f>'TC Allocations'!K35</f>
        <v>2280244.29</v>
      </c>
      <c r="V34" s="12">
        <f>'TC Allocations'!R35</f>
        <v>572394.57999999996</v>
      </c>
      <c r="W34" s="12">
        <v>4364198.5799999991</v>
      </c>
      <c r="X34" s="12">
        <f>'TC Allocations'!E35</f>
        <v>6119540.5599999996</v>
      </c>
      <c r="Y34" s="12">
        <f>'TC Allocations'!F35</f>
        <v>11452835.359999999</v>
      </c>
      <c r="Z34" s="12">
        <f>'TC Allocations'!G35</f>
        <v>0</v>
      </c>
      <c r="AA34" s="12">
        <f>'TC Allocations'!H35</f>
        <v>1554901.02</v>
      </c>
      <c r="AB34" s="12">
        <f>'TC Allocations'!I35</f>
        <v>1178669.29</v>
      </c>
      <c r="AC34" s="12">
        <f>'TC Allocations'!L35</f>
        <v>0</v>
      </c>
      <c r="AD34" s="12">
        <f>'TC Allocations'!M35</f>
        <v>3150476.63</v>
      </c>
      <c r="AE34" s="12">
        <f>'TC Allocations'!N35</f>
        <v>2430796.0099999998</v>
      </c>
      <c r="AF34" s="27">
        <f t="shared" si="5"/>
        <v>184282828.70205396</v>
      </c>
      <c r="AG34" s="12"/>
      <c r="AH34" s="12"/>
      <c r="AI34" s="28">
        <f t="shared" si="2"/>
        <v>7.4638279448647427E-2</v>
      </c>
      <c r="AJ34" s="12">
        <f t="shared" si="7"/>
        <v>-7382.1117173759831</v>
      </c>
      <c r="AK34" s="8">
        <f t="shared" si="3"/>
        <v>184275446.59033659</v>
      </c>
      <c r="AL34" s="13"/>
      <c r="AM34" s="27">
        <v>202532325.58153594</v>
      </c>
      <c r="AN34" s="14">
        <f t="shared" si="6"/>
        <v>0.90985696264150462</v>
      </c>
    </row>
    <row r="35" spans="1:40" x14ac:dyDescent="0.35">
      <c r="A35" s="7" t="s">
        <v>40</v>
      </c>
      <c r="B35" s="9"/>
      <c r="C35" s="8">
        <f>'TC Allocations'!C36</f>
        <v>18856724.300000001</v>
      </c>
      <c r="D35" s="9"/>
      <c r="E35" s="11">
        <f>'TC Allocations'!AF36</f>
        <v>410174</v>
      </c>
      <c r="F35" s="11">
        <f>'TC Allocations'!AG36</f>
        <v>634796</v>
      </c>
      <c r="G35" s="9"/>
      <c r="H35" s="8">
        <f t="shared" si="4"/>
        <v>19901694.300000001</v>
      </c>
      <c r="I35" s="9"/>
      <c r="J35" s="11">
        <v>23191.590000000004</v>
      </c>
      <c r="K35" s="12">
        <f>'TC Allocations'!AL36</f>
        <v>77378</v>
      </c>
      <c r="L35" s="12">
        <f>'TC Allocations'!AM36</f>
        <v>266252.43</v>
      </c>
      <c r="M35" s="11">
        <v>0</v>
      </c>
      <c r="N35" s="11">
        <v>-1074292.6268160001</v>
      </c>
      <c r="O35" s="8">
        <f t="shared" si="0"/>
        <v>-707470.60681600007</v>
      </c>
      <c r="P35" s="9"/>
      <c r="Q35" s="10">
        <f t="shared" si="1"/>
        <v>19194223.693184</v>
      </c>
      <c r="R35" s="10">
        <f>'TC Allocations'!Y36</f>
        <v>0</v>
      </c>
      <c r="S35" s="11">
        <v>-21380.41297439998</v>
      </c>
      <c r="T35" s="12">
        <v>337.12999999999738</v>
      </c>
      <c r="U35" s="12">
        <f>'TC Allocations'!K36</f>
        <v>421080.14</v>
      </c>
      <c r="V35" s="12">
        <f>'TC Allocations'!R36</f>
        <v>43204.09</v>
      </c>
      <c r="W35" s="12">
        <v>362472.43000000005</v>
      </c>
      <c r="X35" s="12">
        <f>'TC Allocations'!E36</f>
        <v>775476.34</v>
      </c>
      <c r="Y35" s="12">
        <f>'TC Allocations'!F36</f>
        <v>2333297.27</v>
      </c>
      <c r="Z35" s="12">
        <f>'TC Allocations'!G36</f>
        <v>0</v>
      </c>
      <c r="AA35" s="12">
        <f>'TC Allocations'!H36</f>
        <v>204194.86</v>
      </c>
      <c r="AB35" s="12">
        <f>'TC Allocations'!I36</f>
        <v>154786.84</v>
      </c>
      <c r="AC35" s="12">
        <f>'TC Allocations'!L36</f>
        <v>0</v>
      </c>
      <c r="AD35" s="12">
        <f>'TC Allocations'!M36</f>
        <v>413731.24</v>
      </c>
      <c r="AE35" s="12">
        <f>'TC Allocations'!N36</f>
        <v>319220.34999999998</v>
      </c>
      <c r="AF35" s="27">
        <f t="shared" si="5"/>
        <v>24200643.970209599</v>
      </c>
      <c r="AG35" s="12"/>
      <c r="AH35" s="12"/>
      <c r="AI35" s="28">
        <f t="shared" si="2"/>
        <v>9.8017511463649228E-3</v>
      </c>
      <c r="AJ35" s="12">
        <f t="shared" si="7"/>
        <v>-969.44386342891801</v>
      </c>
      <c r="AK35" s="8">
        <f t="shared" si="3"/>
        <v>24199674.526346169</v>
      </c>
      <c r="AL35" s="13"/>
      <c r="AM35" s="27">
        <v>26597229.582415316</v>
      </c>
      <c r="AN35" s="14">
        <f t="shared" si="6"/>
        <v>0.90985696278479</v>
      </c>
    </row>
    <row r="36" spans="1:40" x14ac:dyDescent="0.35">
      <c r="A36" s="7" t="s">
        <v>41</v>
      </c>
      <c r="B36" s="9"/>
      <c r="C36" s="8">
        <f>'TC Allocations'!C37</f>
        <v>1645066.7</v>
      </c>
      <c r="D36" s="9"/>
      <c r="E36" s="11">
        <f>'TC Allocations'!AF37</f>
        <v>36529</v>
      </c>
      <c r="F36" s="11">
        <f>'TC Allocations'!AG37</f>
        <v>14929</v>
      </c>
      <c r="G36" s="9"/>
      <c r="H36" s="8">
        <f t="shared" si="4"/>
        <v>1696524.7</v>
      </c>
      <c r="I36" s="9"/>
      <c r="J36" s="11">
        <v>302.20999999999998</v>
      </c>
      <c r="K36" s="12">
        <f>'TC Allocations'!AL37</f>
        <v>9206</v>
      </c>
      <c r="L36" s="12">
        <f>'TC Allocations'!AM37</f>
        <v>45283.8</v>
      </c>
      <c r="M36" s="11">
        <v>0</v>
      </c>
      <c r="N36" s="11">
        <v>0</v>
      </c>
      <c r="O36" s="8">
        <f t="shared" si="0"/>
        <v>54792.01</v>
      </c>
      <c r="P36" s="9"/>
      <c r="Q36" s="10">
        <f t="shared" si="1"/>
        <v>1751316.71</v>
      </c>
      <c r="R36" s="10">
        <f>'TC Allocations'!Y37</f>
        <v>0</v>
      </c>
      <c r="S36" s="11">
        <v>0</v>
      </c>
      <c r="T36" s="12">
        <v>13.700000000000045</v>
      </c>
      <c r="U36" s="12">
        <f>'TC Allocations'!K37</f>
        <v>16104</v>
      </c>
      <c r="V36" s="12">
        <f>'TC Allocations'!R37</f>
        <v>5490.02</v>
      </c>
      <c r="W36" s="12">
        <v>11662</v>
      </c>
      <c r="X36" s="12">
        <f>'TC Allocations'!E37</f>
        <v>66997.45</v>
      </c>
      <c r="Y36" s="12">
        <f>'TC Allocations'!F37</f>
        <v>0</v>
      </c>
      <c r="Z36" s="12">
        <f>'TC Allocations'!G37</f>
        <v>0</v>
      </c>
      <c r="AA36" s="12">
        <f>'TC Allocations'!H37</f>
        <v>0</v>
      </c>
      <c r="AB36" s="12">
        <f>'TC Allocations'!I37</f>
        <v>0</v>
      </c>
      <c r="AC36" s="12">
        <f>'TC Allocations'!L37</f>
        <v>0</v>
      </c>
      <c r="AD36" s="12">
        <f>'TC Allocations'!M37</f>
        <v>0</v>
      </c>
      <c r="AE36" s="12">
        <f>'TC Allocations'!N37</f>
        <v>0</v>
      </c>
      <c r="AF36" s="27">
        <f t="shared" si="5"/>
        <v>1851583.88</v>
      </c>
      <c r="AG36" s="12"/>
      <c r="AH36" s="12"/>
      <c r="AI36" s="28">
        <f t="shared" si="2"/>
        <v>7.4992898704354712E-4</v>
      </c>
      <c r="AJ36" s="12">
        <f t="shared" si="7"/>
        <v>-74.171853951469856</v>
      </c>
      <c r="AK36" s="8">
        <f t="shared" si="3"/>
        <v>1851509.7081460485</v>
      </c>
      <c r="AL36" s="13"/>
      <c r="AM36" s="27">
        <v>1663727.435611998</v>
      </c>
      <c r="AN36" s="14">
        <f t="shared" si="6"/>
        <v>1.1128684113242235</v>
      </c>
    </row>
    <row r="37" spans="1:40" x14ac:dyDescent="0.35">
      <c r="A37" s="7" t="s">
        <v>42</v>
      </c>
      <c r="B37" s="9"/>
      <c r="C37" s="8">
        <f>'TC Allocations'!C38</f>
        <v>111922684.45999999</v>
      </c>
      <c r="D37" s="9"/>
      <c r="E37" s="11">
        <f>'TC Allocations'!AF38</f>
        <v>2296005</v>
      </c>
      <c r="F37" s="11">
        <f>'TC Allocations'!AG38</f>
        <v>923656</v>
      </c>
      <c r="G37" s="9"/>
      <c r="H37" s="8">
        <f t="shared" si="4"/>
        <v>115142345.45999999</v>
      </c>
      <c r="I37" s="9"/>
      <c r="J37" s="11">
        <v>55702.35</v>
      </c>
      <c r="K37" s="12">
        <f>'TC Allocations'!AL38</f>
        <v>532226</v>
      </c>
      <c r="L37" s="12">
        <f>'TC Allocations'!AM38</f>
        <v>1458505.12</v>
      </c>
      <c r="M37" s="11">
        <v>-2016574.48</v>
      </c>
      <c r="N37" s="11">
        <v>-3612828.5427102302</v>
      </c>
      <c r="O37" s="8">
        <f t="shared" ref="O37:O63" si="8">SUM(J37:N37)</f>
        <v>-3582969.55271023</v>
      </c>
      <c r="P37" s="9"/>
      <c r="Q37" s="10">
        <f t="shared" ref="Q37:Q63" si="9">H37+O37</f>
        <v>111559375.90728976</v>
      </c>
      <c r="R37" s="10">
        <f>'TC Allocations'!Y38</f>
        <v>0</v>
      </c>
      <c r="S37" s="11">
        <v>-219955.17958567897</v>
      </c>
      <c r="T37" s="12">
        <v>-1152.5699999999997</v>
      </c>
      <c r="U37" s="12">
        <f>'TC Allocations'!K38</f>
        <v>2113227.7999999998</v>
      </c>
      <c r="V37" s="12">
        <f>'TC Allocations'!R38</f>
        <v>915879.06</v>
      </c>
      <c r="W37" s="12">
        <v>2959216</v>
      </c>
      <c r="X37" s="12">
        <f>'TC Allocations'!E38</f>
        <v>4744498.34</v>
      </c>
      <c r="Y37" s="12">
        <f>'TC Allocations'!F38</f>
        <v>4989357.63</v>
      </c>
      <c r="Z37" s="12">
        <f>'TC Allocations'!G38</f>
        <v>0</v>
      </c>
      <c r="AA37" s="12">
        <f>'TC Allocations'!H38</f>
        <v>1122740.69</v>
      </c>
      <c r="AB37" s="12">
        <f>'TC Allocations'!I38</f>
        <v>851076.67</v>
      </c>
      <c r="AC37" s="12">
        <f>'TC Allocations'!L38</f>
        <v>0</v>
      </c>
      <c r="AD37" s="12">
        <f>'TC Allocations'!M38</f>
        <v>2274851.11</v>
      </c>
      <c r="AE37" s="12">
        <f>'TC Allocations'!N38</f>
        <v>1755194.42</v>
      </c>
      <c r="AF37" s="27">
        <f t="shared" si="5"/>
        <v>133064309.87770408</v>
      </c>
      <c r="AG37" s="12"/>
      <c r="AH37" s="12"/>
      <c r="AI37" s="28">
        <f t="shared" ref="AI37:AI62" si="10">IF( AG37=0,AF37/($AF$64-$AF$6-$AF$50),"-")</f>
        <v>5.3893741566941759E-2</v>
      </c>
      <c r="AJ37" s="12">
        <f t="shared" si="7"/>
        <v>-5330.3696716144432</v>
      </c>
      <c r="AK37" s="8">
        <f t="shared" ref="AK37:AK63" si="11">AF37+AH37+AJ37</f>
        <v>133058979.50803247</v>
      </c>
      <c r="AL37" s="13"/>
      <c r="AM37" s="27">
        <v>146241645.64945099</v>
      </c>
      <c r="AN37" s="14">
        <f t="shared" si="6"/>
        <v>0.90985696254391124</v>
      </c>
    </row>
    <row r="38" spans="1:40" x14ac:dyDescent="0.35">
      <c r="A38" s="7" t="s">
        <v>43</v>
      </c>
      <c r="B38" s="9"/>
      <c r="C38" s="8">
        <f>'TC Allocations'!C39</f>
        <v>87477228.920000002</v>
      </c>
      <c r="D38" s="9"/>
      <c r="E38" s="11">
        <f>'TC Allocations'!AF39</f>
        <v>2090813</v>
      </c>
      <c r="F38" s="11">
        <f>'TC Allocations'!AG39</f>
        <v>3560591</v>
      </c>
      <c r="G38" s="9"/>
      <c r="H38" s="8">
        <f t="shared" si="4"/>
        <v>93128632.920000002</v>
      </c>
      <c r="I38" s="9"/>
      <c r="J38" s="11">
        <v>114658.72999999997</v>
      </c>
      <c r="K38" s="12">
        <f>'TC Allocations'!AL39</f>
        <v>340254</v>
      </c>
      <c r="L38" s="12">
        <f>'TC Allocations'!AM39</f>
        <v>937890.66</v>
      </c>
      <c r="M38" s="11">
        <v>-1946523.9</v>
      </c>
      <c r="N38" s="11">
        <v>-2190917.2700093999</v>
      </c>
      <c r="O38" s="8">
        <f t="shared" si="8"/>
        <v>-2744637.7800093996</v>
      </c>
      <c r="P38" s="9"/>
      <c r="Q38" s="10">
        <f t="shared" si="9"/>
        <v>90383995.139990598</v>
      </c>
      <c r="R38" s="10">
        <f>'TC Allocations'!Y39</f>
        <v>0</v>
      </c>
      <c r="S38" s="11">
        <v>-210141.97153463215</v>
      </c>
      <c r="T38" s="12">
        <v>-6252.5799999999726</v>
      </c>
      <c r="U38" s="12">
        <f>'TC Allocations'!K39</f>
        <v>158619.87</v>
      </c>
      <c r="V38" s="12">
        <f>'TC Allocations'!R39</f>
        <v>155391.51999999999</v>
      </c>
      <c r="W38" s="12">
        <v>1988919.63</v>
      </c>
      <c r="X38" s="12">
        <f>'TC Allocations'!E39</f>
        <v>3495781.18</v>
      </c>
      <c r="Y38" s="12">
        <f>'TC Allocations'!F39</f>
        <v>5044039.6900000004</v>
      </c>
      <c r="Z38" s="12">
        <f>'TC Allocations'!G39</f>
        <v>0</v>
      </c>
      <c r="AA38" s="12">
        <f>'TC Allocations'!H39</f>
        <v>892554.97</v>
      </c>
      <c r="AB38" s="12">
        <f>'TC Allocations'!I39</f>
        <v>676587.85</v>
      </c>
      <c r="AC38" s="12">
        <f>'TC Allocations'!L39</f>
        <v>0</v>
      </c>
      <c r="AD38" s="12">
        <f>'TC Allocations'!M39</f>
        <v>1808458.24</v>
      </c>
      <c r="AE38" s="12">
        <f>'TC Allocations'!N39</f>
        <v>1395342.23</v>
      </c>
      <c r="AF38" s="27">
        <f t="shared" si="5"/>
        <v>105783295.76845595</v>
      </c>
      <c r="AG38" s="12"/>
      <c r="AH38" s="12"/>
      <c r="AI38" s="28">
        <f t="shared" si="10"/>
        <v>4.2844378101718039E-2</v>
      </c>
      <c r="AJ38" s="12">
        <f t="shared" si="7"/>
        <v>-4237.5304996947016</v>
      </c>
      <c r="AK38" s="8">
        <f t="shared" si="11"/>
        <v>105779058.23795626</v>
      </c>
      <c r="AL38" s="13"/>
      <c r="AM38" s="27">
        <v>116258997.37531561</v>
      </c>
      <c r="AN38" s="14">
        <f t="shared" si="6"/>
        <v>0.90985696269573646</v>
      </c>
    </row>
    <row r="39" spans="1:40" x14ac:dyDescent="0.35">
      <c r="A39" s="7" t="s">
        <v>44</v>
      </c>
      <c r="B39" s="9"/>
      <c r="C39" s="8">
        <f>'TC Allocations'!C40</f>
        <v>4054932.94</v>
      </c>
      <c r="D39" s="9"/>
      <c r="E39" s="11">
        <f>'TC Allocations'!AF40</f>
        <v>70059</v>
      </c>
      <c r="F39" s="11">
        <f>'TC Allocations'!AG40</f>
        <v>34642</v>
      </c>
      <c r="G39" s="9"/>
      <c r="H39" s="8">
        <f t="shared" si="4"/>
        <v>4159633.94</v>
      </c>
      <c r="I39" s="9"/>
      <c r="J39" s="11">
        <v>1102.5899999999999</v>
      </c>
      <c r="K39" s="12">
        <f>'TC Allocations'!AL40</f>
        <v>14700</v>
      </c>
      <c r="L39" s="12">
        <f>'TC Allocations'!AM40</f>
        <v>69471.600000000006</v>
      </c>
      <c r="M39" s="11">
        <v>0</v>
      </c>
      <c r="N39" s="11">
        <v>-47767.126920000002</v>
      </c>
      <c r="O39" s="8">
        <f t="shared" si="8"/>
        <v>37507.06308</v>
      </c>
      <c r="P39" s="9"/>
      <c r="Q39" s="10">
        <f t="shared" si="9"/>
        <v>4197141.0030800002</v>
      </c>
      <c r="R39" s="10">
        <f>'TC Allocations'!Y40</f>
        <v>0</v>
      </c>
      <c r="S39" s="11">
        <v>22965.544440000001</v>
      </c>
      <c r="T39" s="12">
        <v>-37.820000000000164</v>
      </c>
      <c r="U39" s="12">
        <f>'TC Allocations'!K40</f>
        <v>9748.44</v>
      </c>
      <c r="V39" s="12">
        <f>'TC Allocations'!R40</f>
        <v>19811.82</v>
      </c>
      <c r="W39" s="12">
        <v>64970.100000000006</v>
      </c>
      <c r="X39" s="12">
        <f>'TC Allocations'!E40</f>
        <v>165237.81</v>
      </c>
      <c r="Y39" s="12">
        <f>'TC Allocations'!F40</f>
        <v>0</v>
      </c>
      <c r="Z39" s="12">
        <f>'TC Allocations'!G40</f>
        <v>182600.6</v>
      </c>
      <c r="AA39" s="12">
        <f>'TC Allocations'!H40</f>
        <v>0</v>
      </c>
      <c r="AB39" s="12">
        <f>'TC Allocations'!I40</f>
        <v>0</v>
      </c>
      <c r="AC39" s="12">
        <f>'TC Allocations'!L40</f>
        <v>0</v>
      </c>
      <c r="AD39" s="12">
        <f>'TC Allocations'!M40</f>
        <v>0</v>
      </c>
      <c r="AE39" s="12">
        <f>'TC Allocations'!N40</f>
        <v>0</v>
      </c>
      <c r="AF39" s="27">
        <f t="shared" si="5"/>
        <v>4662437.4975199997</v>
      </c>
      <c r="AG39" s="12"/>
      <c r="AH39" s="12"/>
      <c r="AI39" s="28">
        <f t="shared" si="10"/>
        <v>1.8883816539108261E-3</v>
      </c>
      <c r="AJ39" s="12">
        <f t="shared" si="7"/>
        <v>-186.77070850493149</v>
      </c>
      <c r="AK39" s="8">
        <f t="shared" si="11"/>
        <v>4662250.7268114947</v>
      </c>
      <c r="AL39" s="13"/>
      <c r="AM39" s="27">
        <v>4662437.5067758877</v>
      </c>
      <c r="AN39" s="14">
        <f t="shared" si="6"/>
        <v>0.99995993941707062</v>
      </c>
    </row>
    <row r="40" spans="1:40" x14ac:dyDescent="0.35">
      <c r="A40" s="7" t="s">
        <v>45</v>
      </c>
      <c r="B40" s="9"/>
      <c r="C40" s="8">
        <f>'TC Allocations'!C41</f>
        <v>113857522.76000001</v>
      </c>
      <c r="D40" s="9"/>
      <c r="E40" s="11">
        <f>'TC Allocations'!AF41</f>
        <v>2569673</v>
      </c>
      <c r="F40" s="11">
        <f>'TC Allocations'!AG41</f>
        <v>1264732</v>
      </c>
      <c r="G40" s="9"/>
      <c r="H40" s="8">
        <f t="shared" si="4"/>
        <v>117691927.76000001</v>
      </c>
      <c r="I40" s="9"/>
      <c r="J40" s="11">
        <v>150573.92000000001</v>
      </c>
      <c r="K40" s="12">
        <f>'TC Allocations'!AL41</f>
        <v>435474</v>
      </c>
      <c r="L40" s="12">
        <f>'TC Allocations'!AM41</f>
        <v>1311981.83</v>
      </c>
      <c r="M40" s="11">
        <v>-3413416.04</v>
      </c>
      <c r="N40" s="11">
        <v>-3825306.3754811157</v>
      </c>
      <c r="O40" s="8">
        <f t="shared" si="8"/>
        <v>-5340692.6654811157</v>
      </c>
      <c r="P40" s="9"/>
      <c r="Q40" s="10">
        <f t="shared" si="9"/>
        <v>112351235.09451889</v>
      </c>
      <c r="R40" s="10">
        <f>'TC Allocations'!Y41</f>
        <v>0</v>
      </c>
      <c r="S40" s="11">
        <v>-20056.280326324049</v>
      </c>
      <c r="T40" s="12">
        <v>511.51000000000931</v>
      </c>
      <c r="U40" s="12">
        <f>'TC Allocations'!K41</f>
        <v>-2809826.54</v>
      </c>
      <c r="V40" s="12">
        <f>'TC Allocations'!R41</f>
        <v>1153382.23</v>
      </c>
      <c r="W40" s="12">
        <v>1733169.52</v>
      </c>
      <c r="X40" s="12">
        <f>'TC Allocations'!E41</f>
        <v>4401502.41</v>
      </c>
      <c r="Y40" s="12">
        <f>'TC Allocations'!F41</f>
        <v>16168915.460000001</v>
      </c>
      <c r="Z40" s="12">
        <f>'TC Allocations'!G41</f>
        <v>0</v>
      </c>
      <c r="AA40" s="12">
        <f>'TC Allocations'!H41</f>
        <v>1175037.17</v>
      </c>
      <c r="AB40" s="12">
        <f>'TC Allocations'!I41</f>
        <v>890719.22</v>
      </c>
      <c r="AC40" s="12">
        <f>'TC Allocations'!L41</f>
        <v>0</v>
      </c>
      <c r="AD40" s="12">
        <f>'TC Allocations'!M41</f>
        <v>2380812.08</v>
      </c>
      <c r="AE40" s="12">
        <f>'TC Allocations'!N41</f>
        <v>1836950.15</v>
      </c>
      <c r="AF40" s="27">
        <f t="shared" si="5"/>
        <v>139262352.0241926</v>
      </c>
      <c r="AG40" s="12"/>
      <c r="AH40" s="12"/>
      <c r="AI40" s="28">
        <f t="shared" si="10"/>
        <v>5.6404074217153287E-2</v>
      </c>
      <c r="AJ40" s="12">
        <f t="shared" si="7"/>
        <v>-5578.6545491401648</v>
      </c>
      <c r="AK40" s="8">
        <f t="shared" si="11"/>
        <v>139256773.36964345</v>
      </c>
      <c r="AL40" s="13"/>
      <c r="AM40" s="27">
        <v>153053478.82854664</v>
      </c>
      <c r="AN40" s="14">
        <f t="shared" si="6"/>
        <v>0.90985696264794791</v>
      </c>
    </row>
    <row r="41" spans="1:40" x14ac:dyDescent="0.35">
      <c r="A41" s="7" t="s">
        <v>46</v>
      </c>
      <c r="B41" s="9"/>
      <c r="C41" s="8">
        <f>'TC Allocations'!C42</f>
        <v>152403907.94</v>
      </c>
      <c r="D41" s="9"/>
      <c r="E41" s="11">
        <f>'TC Allocations'!AF42</f>
        <v>3882649</v>
      </c>
      <c r="F41" s="11">
        <f>'TC Allocations'!AG42</f>
        <v>2853598</v>
      </c>
      <c r="G41" s="9"/>
      <c r="H41" s="8">
        <f t="shared" si="4"/>
        <v>159140154.94</v>
      </c>
      <c r="I41" s="9"/>
      <c r="J41" s="11">
        <v>209558.08999999997</v>
      </c>
      <c r="K41" s="12">
        <f>'TC Allocations'!AL42</f>
        <v>718442</v>
      </c>
      <c r="L41" s="12">
        <f>'TC Allocations'!AM42</f>
        <v>1992171.53</v>
      </c>
      <c r="M41" s="11">
        <v>-686131.44</v>
      </c>
      <c r="N41" s="11">
        <v>-4424846.8062094906</v>
      </c>
      <c r="O41" s="8">
        <f t="shared" si="8"/>
        <v>-2190806.6262094905</v>
      </c>
      <c r="P41" s="9"/>
      <c r="Q41" s="10">
        <f t="shared" si="9"/>
        <v>156949348.3137905</v>
      </c>
      <c r="R41" s="10">
        <f>'TC Allocations'!Y42</f>
        <v>0</v>
      </c>
      <c r="S41" s="11">
        <v>-58077.384425682947</v>
      </c>
      <c r="T41" s="12">
        <v>12243.850000000006</v>
      </c>
      <c r="U41" s="12">
        <f>'TC Allocations'!K42</f>
        <v>1584219.76</v>
      </c>
      <c r="V41" s="12">
        <f>'TC Allocations'!R42</f>
        <v>230103.57</v>
      </c>
      <c r="W41" s="12">
        <v>1661805.67</v>
      </c>
      <c r="X41" s="12">
        <f>'TC Allocations'!E42</f>
        <v>6307885.4000000004</v>
      </c>
      <c r="Y41" s="12">
        <f>'TC Allocations'!F42</f>
        <v>0</v>
      </c>
      <c r="Z41" s="12">
        <f>'TC Allocations'!G42</f>
        <v>0</v>
      </c>
      <c r="AA41" s="12">
        <f>'TC Allocations'!H42</f>
        <v>0</v>
      </c>
      <c r="AB41" s="12">
        <f>'TC Allocations'!I42</f>
        <v>1074873.8899999999</v>
      </c>
      <c r="AC41" s="12">
        <f>'TC Allocations'!L42</f>
        <v>0</v>
      </c>
      <c r="AD41" s="12">
        <f>'TC Allocations'!M42</f>
        <v>0</v>
      </c>
      <c r="AE41" s="12">
        <f>'TC Allocations'!N42</f>
        <v>2216736.42</v>
      </c>
      <c r="AF41" s="27">
        <f t="shared" si="5"/>
        <v>169979139.48936477</v>
      </c>
      <c r="AG41" s="12"/>
      <c r="AH41" s="12"/>
      <c r="AI41" s="28">
        <f t="shared" si="10"/>
        <v>6.8844995505033854E-2</v>
      </c>
      <c r="AJ41" s="12">
        <f t="shared" si="7"/>
        <v>-6809.1259840746125</v>
      </c>
      <c r="AK41" s="8">
        <f t="shared" si="11"/>
        <v>169972330.3633807</v>
      </c>
      <c r="AL41" s="13"/>
      <c r="AM41" s="27">
        <v>184697021.20430306</v>
      </c>
      <c r="AN41" s="14">
        <f t="shared" si="6"/>
        <v>0.92027651152730505</v>
      </c>
    </row>
    <row r="42" spans="1:40" x14ac:dyDescent="0.35">
      <c r="A42" s="7" t="s">
        <v>47</v>
      </c>
      <c r="B42" s="9"/>
      <c r="C42" s="8">
        <f>'TC Allocations'!C43</f>
        <v>52479408.159999996</v>
      </c>
      <c r="D42" s="9"/>
      <c r="E42" s="11">
        <f>'TC Allocations'!AF43</f>
        <v>1531727</v>
      </c>
      <c r="F42" s="11">
        <f>'TC Allocations'!AG43</f>
        <v>5487134</v>
      </c>
      <c r="G42" s="9"/>
      <c r="H42" s="8">
        <f t="shared" si="4"/>
        <v>59498269.159999996</v>
      </c>
      <c r="I42" s="9"/>
      <c r="J42" s="11">
        <v>63133.56</v>
      </c>
      <c r="K42" s="12">
        <f>'TC Allocations'!AL43</f>
        <v>272528</v>
      </c>
      <c r="L42" s="12">
        <f>'TC Allocations'!AM43</f>
        <v>554281.68000000005</v>
      </c>
      <c r="M42" s="11">
        <v>0</v>
      </c>
      <c r="N42" s="11">
        <v>-508435.68050460005</v>
      </c>
      <c r="O42" s="8">
        <f t="shared" si="8"/>
        <v>381507.55949539994</v>
      </c>
      <c r="P42" s="9"/>
      <c r="Q42" s="10">
        <f t="shared" si="9"/>
        <v>59879776.719495393</v>
      </c>
      <c r="R42" s="10">
        <f>'TC Allocations'!Y43</f>
        <v>0</v>
      </c>
      <c r="S42" s="11">
        <v>-17243.234194799908</v>
      </c>
      <c r="T42" s="12">
        <v>-5550.8399999999892</v>
      </c>
      <c r="U42" s="12">
        <f>'TC Allocations'!K43</f>
        <v>620122.87</v>
      </c>
      <c r="V42" s="12">
        <f>'TC Allocations'!R43</f>
        <v>104787.83</v>
      </c>
      <c r="W42" s="12">
        <v>647145.65999999992</v>
      </c>
      <c r="X42" s="12">
        <f>'TC Allocations'!E43</f>
        <v>2421941.67</v>
      </c>
      <c r="Y42" s="12">
        <f>'TC Allocations'!F43</f>
        <v>0</v>
      </c>
      <c r="Z42" s="12">
        <f>'TC Allocations'!G43</f>
        <v>0</v>
      </c>
      <c r="AA42" s="12">
        <f>'TC Allocations'!H43</f>
        <v>0</v>
      </c>
      <c r="AB42" s="12">
        <f>'TC Allocations'!I43</f>
        <v>0</v>
      </c>
      <c r="AC42" s="12">
        <f>'TC Allocations'!L43</f>
        <v>0</v>
      </c>
      <c r="AD42" s="12">
        <f>'TC Allocations'!M43</f>
        <v>0</v>
      </c>
      <c r="AE42" s="12">
        <f>'TC Allocations'!N43</f>
        <v>0</v>
      </c>
      <c r="AF42" s="27">
        <f t="shared" si="5"/>
        <v>63650980.675300583</v>
      </c>
      <c r="AG42" s="12"/>
      <c r="AH42" s="12"/>
      <c r="AI42" s="28">
        <f t="shared" si="10"/>
        <v>2.5779936830167566E-2</v>
      </c>
      <c r="AJ42" s="12">
        <f t="shared" si="7"/>
        <v>-2549.7690347769853</v>
      </c>
      <c r="AK42" s="8">
        <f t="shared" si="11"/>
        <v>63648430.906265803</v>
      </c>
      <c r="AL42" s="13"/>
      <c r="AM42" s="27">
        <v>56836451.907024495</v>
      </c>
      <c r="AN42" s="14">
        <f t="shared" si="6"/>
        <v>1.1198522914552203</v>
      </c>
    </row>
    <row r="43" spans="1:40" x14ac:dyDescent="0.35">
      <c r="A43" s="7" t="s">
        <v>48</v>
      </c>
      <c r="B43" s="9"/>
      <c r="C43" s="8">
        <f>'TC Allocations'!C44</f>
        <v>39689962.520000003</v>
      </c>
      <c r="D43" s="9"/>
      <c r="E43" s="11">
        <f>'TC Allocations'!AF44</f>
        <v>859541</v>
      </c>
      <c r="F43" s="11">
        <f>'TC Allocations'!AG44</f>
        <v>1245356</v>
      </c>
      <c r="G43" s="9"/>
      <c r="H43" s="8">
        <f t="shared" si="4"/>
        <v>41794859.520000003</v>
      </c>
      <c r="I43" s="9"/>
      <c r="J43" s="11">
        <v>49516.719999999994</v>
      </c>
      <c r="K43" s="12">
        <f>'TC Allocations'!AL44</f>
        <v>201698</v>
      </c>
      <c r="L43" s="12">
        <f>'TC Allocations'!AM44</f>
        <v>483455.02</v>
      </c>
      <c r="M43" s="11">
        <v>-300417.94</v>
      </c>
      <c r="N43" s="11">
        <v>-1192545.743001492</v>
      </c>
      <c r="O43" s="8">
        <f t="shared" si="8"/>
        <v>-758293.94300149195</v>
      </c>
      <c r="P43" s="9"/>
      <c r="Q43" s="10">
        <f t="shared" si="9"/>
        <v>41036565.576998509</v>
      </c>
      <c r="R43" s="10">
        <f>'TC Allocations'!Y44</f>
        <v>0</v>
      </c>
      <c r="S43" s="11">
        <v>-15686.090507275658</v>
      </c>
      <c r="T43" s="12">
        <v>-1848.1399999999994</v>
      </c>
      <c r="U43" s="12">
        <f>'TC Allocations'!K44</f>
        <v>441263.22</v>
      </c>
      <c r="V43" s="12">
        <f>'TC Allocations'!R44</f>
        <v>72563.78</v>
      </c>
      <c r="W43" s="12">
        <v>567689.77</v>
      </c>
      <c r="X43" s="12">
        <f>'TC Allocations'!E44</f>
        <v>1583675.45</v>
      </c>
      <c r="Y43" s="12">
        <f>'TC Allocations'!F44</f>
        <v>4343210.95</v>
      </c>
      <c r="Z43" s="12">
        <f>'TC Allocations'!G44</f>
        <v>0</v>
      </c>
      <c r="AA43" s="12">
        <f>'TC Allocations'!H44</f>
        <v>424383.48</v>
      </c>
      <c r="AB43" s="12">
        <f>'TC Allocations'!I44</f>
        <v>321697.51</v>
      </c>
      <c r="AC43" s="12">
        <f>'TC Allocations'!L44</f>
        <v>0</v>
      </c>
      <c r="AD43" s="12">
        <f>'TC Allocations'!M44</f>
        <v>859868.4</v>
      </c>
      <c r="AE43" s="12">
        <f>'TC Allocations'!N44</f>
        <v>663443.94999999995</v>
      </c>
      <c r="AF43" s="27">
        <f t="shared" si="5"/>
        <v>50296827.856491238</v>
      </c>
      <c r="AG43" s="12"/>
      <c r="AH43" s="12"/>
      <c r="AI43" s="28">
        <f t="shared" si="10"/>
        <v>2.0371234364992497E-2</v>
      </c>
      <c r="AJ43" s="12">
        <f t="shared" si="7"/>
        <v>-2014.8203979794257</v>
      </c>
      <c r="AK43" s="8">
        <f t="shared" si="11"/>
        <v>50294813.036093257</v>
      </c>
      <c r="AL43" s="13"/>
      <c r="AM43" s="27">
        <v>55277714.084402643</v>
      </c>
      <c r="AN43" s="14">
        <f t="shared" si="6"/>
        <v>0.90985696259615445</v>
      </c>
    </row>
    <row r="44" spans="1:40" x14ac:dyDescent="0.35">
      <c r="A44" s="7" t="s">
        <v>49</v>
      </c>
      <c r="B44" s="9"/>
      <c r="C44" s="8">
        <f>'TC Allocations'!C45</f>
        <v>15425288.49</v>
      </c>
      <c r="D44" s="9"/>
      <c r="E44" s="11">
        <f>'TC Allocations'!AF45</f>
        <v>376713</v>
      </c>
      <c r="F44" s="11">
        <f>'TC Allocations'!AG45</f>
        <v>298957</v>
      </c>
      <c r="G44" s="9"/>
      <c r="H44" s="8">
        <f t="shared" si="4"/>
        <v>16100958.49</v>
      </c>
      <c r="I44" s="9"/>
      <c r="J44" s="11">
        <v>15661.050000000001</v>
      </c>
      <c r="K44" s="12">
        <f>'TC Allocations'!AL45</f>
        <v>130020</v>
      </c>
      <c r="L44" s="12">
        <f>'TC Allocations'!AM45</f>
        <v>197513.4</v>
      </c>
      <c r="M44" s="11">
        <v>-252318.2</v>
      </c>
      <c r="N44" s="11">
        <v>-477668.30275199999</v>
      </c>
      <c r="O44" s="8">
        <f t="shared" si="8"/>
        <v>-386792.05275200005</v>
      </c>
      <c r="P44" s="9"/>
      <c r="Q44" s="10">
        <f t="shared" si="9"/>
        <v>15714166.437248001</v>
      </c>
      <c r="R44" s="10">
        <f>'TC Allocations'!Y45</f>
        <v>0</v>
      </c>
      <c r="S44" s="11">
        <v>-2530.926948599983</v>
      </c>
      <c r="T44" s="12">
        <v>-301.28999999999905</v>
      </c>
      <c r="U44" s="12">
        <f>'TC Allocations'!K45</f>
        <v>145587.93</v>
      </c>
      <c r="V44" s="12">
        <f>'TC Allocations'!R45</f>
        <v>41771.910000000003</v>
      </c>
      <c r="W44" s="12">
        <v>370034.64</v>
      </c>
      <c r="X44" s="12">
        <f>'TC Allocations'!E45</f>
        <v>625041.9</v>
      </c>
      <c r="Y44" s="12">
        <f>'TC Allocations'!F45</f>
        <v>459971.19</v>
      </c>
      <c r="Z44" s="12">
        <f>'TC Allocations'!G45</f>
        <v>0</v>
      </c>
      <c r="AA44" s="12">
        <f>'TC Allocations'!H45</f>
        <v>153342.39000000001</v>
      </c>
      <c r="AB44" s="12">
        <f>'TC Allocations'!I45</f>
        <v>116238.89</v>
      </c>
      <c r="AC44" s="12">
        <f>'TC Allocations'!L45</f>
        <v>0</v>
      </c>
      <c r="AD44" s="12">
        <f>'TC Allocations'!M45</f>
        <v>310696.05</v>
      </c>
      <c r="AE44" s="12">
        <f>'TC Allocations'!N45</f>
        <v>239722.05</v>
      </c>
      <c r="AF44" s="27">
        <f t="shared" si="5"/>
        <v>18173741.170299407</v>
      </c>
      <c r="AG44" s="12"/>
      <c r="AH44" s="12"/>
      <c r="AI44" s="28">
        <f t="shared" si="10"/>
        <v>7.3607333990368534E-3</v>
      </c>
      <c r="AJ44" s="12">
        <f t="shared" si="7"/>
        <v>-728.01458815641809</v>
      </c>
      <c r="AK44" s="8">
        <f t="shared" si="11"/>
        <v>18173013.155711252</v>
      </c>
      <c r="AL44" s="13"/>
      <c r="AM44" s="27">
        <v>19973483.629517503</v>
      </c>
      <c r="AN44" s="14">
        <f t="shared" si="6"/>
        <v>0.90985696300141383</v>
      </c>
    </row>
    <row r="45" spans="1:40" x14ac:dyDescent="0.35">
      <c r="A45" s="7" t="s">
        <v>50</v>
      </c>
      <c r="B45" s="9"/>
      <c r="C45" s="8">
        <f>'TC Allocations'!C46</f>
        <v>38223421.909999996</v>
      </c>
      <c r="D45" s="9"/>
      <c r="E45" s="11">
        <f>'TC Allocations'!AF46</f>
        <v>932577</v>
      </c>
      <c r="F45" s="11">
        <f>'TC Allocations'!AG46</f>
        <v>2411112</v>
      </c>
      <c r="G45" s="9"/>
      <c r="H45" s="8">
        <f t="shared" si="4"/>
        <v>41567110.909999996</v>
      </c>
      <c r="I45" s="9"/>
      <c r="J45" s="11">
        <v>12949.749999999996</v>
      </c>
      <c r="K45" s="12">
        <f>'TC Allocations'!AL46</f>
        <v>329518</v>
      </c>
      <c r="L45" s="12">
        <f>'TC Allocations'!AM46</f>
        <v>487187.47000000003</v>
      </c>
      <c r="M45" s="11">
        <v>-462551.36</v>
      </c>
      <c r="N45" s="11">
        <v>-1244584.5486300655</v>
      </c>
      <c r="O45" s="8">
        <f t="shared" si="8"/>
        <v>-877480.68863006553</v>
      </c>
      <c r="P45" s="9"/>
      <c r="Q45" s="10">
        <f t="shared" si="9"/>
        <v>40689630.22136993</v>
      </c>
      <c r="R45" s="10">
        <f>'TC Allocations'!Y46</f>
        <v>0</v>
      </c>
      <c r="S45" s="11">
        <v>-6153.6984198363498</v>
      </c>
      <c r="T45" s="12">
        <v>168.96000000000458</v>
      </c>
      <c r="U45" s="12">
        <f>'TC Allocations'!K46</f>
        <v>90554.05</v>
      </c>
      <c r="V45" s="12">
        <f>'TC Allocations'!R46</f>
        <v>48694.12</v>
      </c>
      <c r="W45" s="12">
        <v>685461.51</v>
      </c>
      <c r="X45" s="12">
        <f>'TC Allocations'!E46</f>
        <v>1614412.42</v>
      </c>
      <c r="Y45" s="12">
        <f>'TC Allocations'!F46</f>
        <v>0</v>
      </c>
      <c r="Z45" s="12">
        <f>'TC Allocations'!G46</f>
        <v>0</v>
      </c>
      <c r="AA45" s="12">
        <f>'TC Allocations'!H46</f>
        <v>0</v>
      </c>
      <c r="AB45" s="12">
        <f>'TC Allocations'!I46</f>
        <v>278272.46999999997</v>
      </c>
      <c r="AC45" s="12">
        <f>'TC Allocations'!L46</f>
        <v>0</v>
      </c>
      <c r="AD45" s="12">
        <f>'TC Allocations'!M46</f>
        <v>0</v>
      </c>
      <c r="AE45" s="12">
        <f>'TC Allocations'!N46</f>
        <v>573887.53</v>
      </c>
      <c r="AF45" s="27">
        <f t="shared" si="5"/>
        <v>43974927.582950085</v>
      </c>
      <c r="AG45" s="12"/>
      <c r="AH45" s="12"/>
      <c r="AI45" s="28">
        <f t="shared" si="10"/>
        <v>1.781073666378814E-2</v>
      </c>
      <c r="AJ45" s="12">
        <f t="shared" si="7"/>
        <v>-1761.5739375571995</v>
      </c>
      <c r="AK45" s="8">
        <f t="shared" si="11"/>
        <v>43973166.009012528</v>
      </c>
      <c r="AL45" s="13"/>
      <c r="AM45" s="27">
        <v>47815932.007248364</v>
      </c>
      <c r="AN45" s="14">
        <f t="shared" si="6"/>
        <v>0.91963419226768772</v>
      </c>
    </row>
    <row r="46" spans="1:40" x14ac:dyDescent="0.35">
      <c r="A46" s="7" t="s">
        <v>51</v>
      </c>
      <c r="B46" s="9"/>
      <c r="C46" s="8">
        <f>'TC Allocations'!C47</f>
        <v>23830943.309999999</v>
      </c>
      <c r="D46" s="9"/>
      <c r="E46" s="11">
        <f>'TC Allocations'!AF47</f>
        <v>569017</v>
      </c>
      <c r="F46" s="11">
        <f>'TC Allocations'!AG47</f>
        <v>1597661</v>
      </c>
      <c r="G46" s="9"/>
      <c r="H46" s="8">
        <f t="shared" si="4"/>
        <v>25997621.309999999</v>
      </c>
      <c r="I46" s="9"/>
      <c r="J46" s="11">
        <v>24208.14</v>
      </c>
      <c r="K46" s="12">
        <f>'TC Allocations'!AL47</f>
        <v>162858</v>
      </c>
      <c r="L46" s="12">
        <f>'TC Allocations'!AM47</f>
        <v>299424.58</v>
      </c>
      <c r="M46" s="11">
        <v>-1101573.8600000001</v>
      </c>
      <c r="N46" s="11">
        <v>-631892.0818547043</v>
      </c>
      <c r="O46" s="8">
        <f t="shared" si="8"/>
        <v>-1246975.2218547044</v>
      </c>
      <c r="P46" s="9"/>
      <c r="Q46" s="10">
        <f t="shared" si="9"/>
        <v>24750646.088145293</v>
      </c>
      <c r="R46" s="10">
        <f>'TC Allocations'!Y47</f>
        <v>0</v>
      </c>
      <c r="S46" s="11">
        <v>-8531.5139410158154</v>
      </c>
      <c r="T46" s="12">
        <v>-2141.9700000000012</v>
      </c>
      <c r="U46" s="12">
        <f>'TC Allocations'!K47</f>
        <v>-18898.3</v>
      </c>
      <c r="V46" s="12">
        <f>'TC Allocations'!R47</f>
        <v>16231.37</v>
      </c>
      <c r="W46" s="12">
        <v>234608.87000000011</v>
      </c>
      <c r="X46" s="12">
        <f>'TC Allocations'!E47</f>
        <v>998553.19</v>
      </c>
      <c r="Y46" s="12">
        <f>'TC Allocations'!F47</f>
        <v>0</v>
      </c>
      <c r="Z46" s="12">
        <f>'TC Allocations'!G47</f>
        <v>0</v>
      </c>
      <c r="AA46" s="12">
        <f>'TC Allocations'!H47</f>
        <v>0</v>
      </c>
      <c r="AB46" s="12">
        <f>'TC Allocations'!I47</f>
        <v>164038.45000000001</v>
      </c>
      <c r="AC46" s="12">
        <f>'TC Allocations'!L47</f>
        <v>0</v>
      </c>
      <c r="AD46" s="12">
        <f>'TC Allocations'!M47</f>
        <v>0</v>
      </c>
      <c r="AE46" s="12">
        <f>'TC Allocations'!N47</f>
        <v>338300.17</v>
      </c>
      <c r="AF46" s="27">
        <f t="shared" si="5"/>
        <v>26472806.354204282</v>
      </c>
      <c r="AG46" s="12"/>
      <c r="AH46" s="12"/>
      <c r="AI46" s="28">
        <f t="shared" si="10"/>
        <v>1.0722022949026969E-2</v>
      </c>
      <c r="AJ46" s="12">
        <f t="shared" si="7"/>
        <v>-1060.4635025174141</v>
      </c>
      <c r="AK46" s="8">
        <f t="shared" si="11"/>
        <v>26471745.890701763</v>
      </c>
      <c r="AL46" s="13"/>
      <c r="AM46" s="27">
        <v>28186947.624820523</v>
      </c>
      <c r="AN46" s="14">
        <f t="shared" si="6"/>
        <v>0.93914907861082453</v>
      </c>
    </row>
    <row r="47" spans="1:40" x14ac:dyDescent="0.35">
      <c r="A47" s="7" t="s">
        <v>52</v>
      </c>
      <c r="B47" s="9"/>
      <c r="C47" s="8">
        <f>'TC Allocations'!C48</f>
        <v>80605746.969999999</v>
      </c>
      <c r="D47" s="9"/>
      <c r="E47" s="11">
        <f>'TC Allocations'!AF48</f>
        <v>2129236</v>
      </c>
      <c r="F47" s="11">
        <f>'TC Allocations'!AG48</f>
        <v>2309466</v>
      </c>
      <c r="G47" s="9"/>
      <c r="H47" s="8">
        <f t="shared" si="4"/>
        <v>85044448.969999999</v>
      </c>
      <c r="I47" s="9"/>
      <c r="J47" s="11">
        <v>95376.36</v>
      </c>
      <c r="K47" s="12">
        <f>'TC Allocations'!AL48</f>
        <v>452782</v>
      </c>
      <c r="L47" s="12">
        <f>'TC Allocations'!AM48</f>
        <v>1180268.8600000001</v>
      </c>
      <c r="M47" s="11">
        <v>0</v>
      </c>
      <c r="N47" s="11">
        <v>-973643.94116031565</v>
      </c>
      <c r="O47" s="8">
        <f t="shared" si="8"/>
        <v>754783.27883968456</v>
      </c>
      <c r="P47" s="9"/>
      <c r="Q47" s="10">
        <f t="shared" si="9"/>
        <v>85799232.248839676</v>
      </c>
      <c r="R47" s="10">
        <f>'TC Allocations'!Y48</f>
        <v>0</v>
      </c>
      <c r="S47" s="11">
        <v>36354.961035176762</v>
      </c>
      <c r="T47" s="12">
        <v>-6634.4099999999889</v>
      </c>
      <c r="U47" s="12">
        <f>'TC Allocations'!K48</f>
        <v>562687.31999999995</v>
      </c>
      <c r="V47" s="12">
        <f>'TC Allocations'!R48</f>
        <v>134624.91</v>
      </c>
      <c r="W47" s="12">
        <v>0.32000000006519258</v>
      </c>
      <c r="X47" s="12">
        <f>'TC Allocations'!E48</f>
        <v>3259803</v>
      </c>
      <c r="Y47" s="12">
        <f>'TC Allocations'!F48</f>
        <v>0</v>
      </c>
      <c r="Z47" s="12">
        <f>'TC Allocations'!G48</f>
        <v>0</v>
      </c>
      <c r="AA47" s="12">
        <f>'TC Allocations'!H48</f>
        <v>0</v>
      </c>
      <c r="AB47" s="12">
        <f>'TC Allocations'!I48</f>
        <v>582192.73</v>
      </c>
      <c r="AC47" s="12">
        <f>'TC Allocations'!L48</f>
        <v>0</v>
      </c>
      <c r="AD47" s="12">
        <f>'TC Allocations'!M48</f>
        <v>0</v>
      </c>
      <c r="AE47" s="12">
        <f>'TC Allocations'!N48</f>
        <v>1200669.08</v>
      </c>
      <c r="AF47" s="27">
        <f t="shared" si="5"/>
        <v>91568930.159874842</v>
      </c>
      <c r="AG47" s="12"/>
      <c r="AH47" s="12"/>
      <c r="AI47" s="28">
        <f t="shared" si="10"/>
        <v>3.708727202758768E-2</v>
      </c>
      <c r="AJ47" s="12">
        <f t="shared" si="7"/>
        <v>-3668.1229447248056</v>
      </c>
      <c r="AK47" s="8">
        <f t="shared" si="11"/>
        <v>91565262.036930114</v>
      </c>
      <c r="AL47" s="13"/>
      <c r="AM47" s="27">
        <v>100038958.26250994</v>
      </c>
      <c r="AN47" s="14">
        <f t="shared" si="6"/>
        <v>0.91529603693648831</v>
      </c>
    </row>
    <row r="48" spans="1:40" x14ac:dyDescent="0.35">
      <c r="A48" s="7" t="s">
        <v>53</v>
      </c>
      <c r="B48" s="9"/>
      <c r="C48" s="8">
        <f>'TC Allocations'!C49</f>
        <v>14143208.310000001</v>
      </c>
      <c r="D48" s="9"/>
      <c r="E48" s="11">
        <f>'TC Allocations'!AF49</f>
        <v>321970</v>
      </c>
      <c r="F48" s="11">
        <f>'TC Allocations'!AG49</f>
        <v>203558</v>
      </c>
      <c r="G48" s="9"/>
      <c r="H48" s="8">
        <f t="shared" si="4"/>
        <v>14668736.310000001</v>
      </c>
      <c r="I48" s="9"/>
      <c r="J48" s="11">
        <v>11768.35</v>
      </c>
      <c r="K48" s="12">
        <f>'TC Allocations'!AL49</f>
        <v>113210</v>
      </c>
      <c r="L48" s="12">
        <f>'TC Allocations'!AM49</f>
        <v>194627.65</v>
      </c>
      <c r="M48" s="11">
        <v>0</v>
      </c>
      <c r="N48" s="11">
        <v>-256007.63828571429</v>
      </c>
      <c r="O48" s="8">
        <f t="shared" si="8"/>
        <v>63598.361714285711</v>
      </c>
      <c r="P48" s="9"/>
      <c r="Q48" s="10">
        <f t="shared" si="9"/>
        <v>14732334.671714285</v>
      </c>
      <c r="R48" s="10">
        <f>'TC Allocations'!Y49</f>
        <v>0</v>
      </c>
      <c r="S48" s="11">
        <v>27986.827798834274</v>
      </c>
      <c r="T48" s="12">
        <v>636.30000000000109</v>
      </c>
      <c r="U48" s="12">
        <f>'TC Allocations'!K49</f>
        <v>199909.55</v>
      </c>
      <c r="V48" s="12">
        <f>'TC Allocations'!R49</f>
        <v>38668.86</v>
      </c>
      <c r="W48" s="12">
        <v>129543.23999999999</v>
      </c>
      <c r="X48" s="12">
        <f>'TC Allocations'!E49</f>
        <v>586265.75</v>
      </c>
      <c r="Y48" s="12">
        <f>'TC Allocations'!F49</f>
        <v>0</v>
      </c>
      <c r="Z48" s="12">
        <f>'TC Allocations'!G49</f>
        <v>0</v>
      </c>
      <c r="AA48" s="12">
        <f>'TC Allocations'!H49</f>
        <v>82841.95</v>
      </c>
      <c r="AB48" s="12">
        <f>'TC Allocations'!I49</f>
        <v>104751.13</v>
      </c>
      <c r="AC48" s="12">
        <f>'TC Allocations'!L49</f>
        <v>0</v>
      </c>
      <c r="AD48" s="12">
        <f>'TC Allocations'!M49</f>
        <v>241967.27</v>
      </c>
      <c r="AE48" s="12">
        <f>'TC Allocations'!N49</f>
        <v>216030.6</v>
      </c>
      <c r="AF48" s="27">
        <f t="shared" si="5"/>
        <v>16360936.14951312</v>
      </c>
      <c r="AG48" s="12"/>
      <c r="AH48" s="12"/>
      <c r="AI48" s="28">
        <f t="shared" si="10"/>
        <v>6.6265106356880399E-3</v>
      </c>
      <c r="AJ48" s="12">
        <f t="shared" si="7"/>
        <v>-655.39616092953395</v>
      </c>
      <c r="AK48" s="8">
        <f t="shared" si="11"/>
        <v>16360280.753352189</v>
      </c>
      <c r="AL48" s="13"/>
      <c r="AM48" s="27">
        <v>17999527.465484153</v>
      </c>
      <c r="AN48" s="14">
        <f t="shared" si="6"/>
        <v>0.90892834740937622</v>
      </c>
    </row>
    <row r="49" spans="1:40" x14ac:dyDescent="0.35">
      <c r="A49" s="7" t="s">
        <v>54</v>
      </c>
      <c r="B49" s="9"/>
      <c r="C49" s="8">
        <f>'TC Allocations'!C50</f>
        <v>16147113.970000001</v>
      </c>
      <c r="D49" s="9"/>
      <c r="E49" s="11">
        <f>'TC Allocations'!AF50</f>
        <v>337674</v>
      </c>
      <c r="F49" s="11">
        <f>'TC Allocations'!AG50</f>
        <v>262221</v>
      </c>
      <c r="G49" s="9"/>
      <c r="H49" s="8">
        <f t="shared" si="4"/>
        <v>16747008.970000001</v>
      </c>
      <c r="I49" s="9"/>
      <c r="J49" s="11">
        <v>3601.06</v>
      </c>
      <c r="K49" s="12">
        <f>'TC Allocations'!AL50</f>
        <v>44394</v>
      </c>
      <c r="L49" s="12">
        <f>'TC Allocations'!AM50</f>
        <v>138439.16</v>
      </c>
      <c r="M49" s="11">
        <v>-2749838.92</v>
      </c>
      <c r="N49" s="11">
        <v>-248276.08059549998</v>
      </c>
      <c r="O49" s="8">
        <f t="shared" si="8"/>
        <v>-2811680.7805954996</v>
      </c>
      <c r="P49" s="9"/>
      <c r="Q49" s="10">
        <f t="shared" si="9"/>
        <v>13935328.189404501</v>
      </c>
      <c r="R49" s="10">
        <f>'TC Allocations'!Y50</f>
        <v>0</v>
      </c>
      <c r="S49" s="11">
        <v>-89942.236137500004</v>
      </c>
      <c r="T49" s="12">
        <v>21.339999999999691</v>
      </c>
      <c r="U49" s="12">
        <f>'TC Allocations'!K50</f>
        <v>287494.90000000002</v>
      </c>
      <c r="V49" s="12">
        <f>'TC Allocations'!R50</f>
        <v>102400.86</v>
      </c>
      <c r="W49" s="12">
        <v>271264.37</v>
      </c>
      <c r="X49" s="12">
        <f>'TC Allocations'!E50</f>
        <v>534592.72</v>
      </c>
      <c r="Y49" s="12">
        <f>'TC Allocations'!F50</f>
        <v>0</v>
      </c>
      <c r="Z49" s="12">
        <f>'TC Allocations'!G50</f>
        <v>0</v>
      </c>
      <c r="AA49" s="12">
        <f>'TC Allocations'!H50</f>
        <v>52931.11</v>
      </c>
      <c r="AB49" s="12">
        <f>'TC Allocations'!I50</f>
        <v>99953.48</v>
      </c>
      <c r="AC49" s="12">
        <f>'TC Allocations'!L50</f>
        <v>0</v>
      </c>
      <c r="AD49" s="12">
        <f>'TC Allocations'!M50</f>
        <v>198623.53</v>
      </c>
      <c r="AE49" s="12">
        <f>'TC Allocations'!N50</f>
        <v>206136.29</v>
      </c>
      <c r="AF49" s="27">
        <f t="shared" si="5"/>
        <v>15598804.553266998</v>
      </c>
      <c r="AG49" s="12"/>
      <c r="AH49" s="12"/>
      <c r="AI49" s="28">
        <f t="shared" si="10"/>
        <v>6.3178318973709105E-3</v>
      </c>
      <c r="AJ49" s="12">
        <f t="shared" si="7"/>
        <v>-624.86623784089272</v>
      </c>
      <c r="AK49" s="8">
        <f t="shared" si="11"/>
        <v>15598179.687029157</v>
      </c>
      <c r="AL49" s="13"/>
      <c r="AM49" s="27">
        <v>17175140.008784495</v>
      </c>
      <c r="AN49" s="14">
        <f t="shared" si="6"/>
        <v>0.90818355361593694</v>
      </c>
    </row>
    <row r="50" spans="1:40" x14ac:dyDescent="0.35">
      <c r="A50" s="7" t="s">
        <v>55</v>
      </c>
      <c r="B50" s="9"/>
      <c r="C50" s="8">
        <f>'TC Allocations'!C51</f>
        <v>763489.95</v>
      </c>
      <c r="D50" s="9"/>
      <c r="E50" s="11">
        <f>'TC Allocations'!AF51</f>
        <v>21571</v>
      </c>
      <c r="F50" s="11">
        <f>'TC Allocations'!AG51</f>
        <v>9616</v>
      </c>
      <c r="G50" s="9"/>
      <c r="H50" s="8">
        <f t="shared" si="4"/>
        <v>794676.95</v>
      </c>
      <c r="I50" s="9"/>
      <c r="J50" s="11">
        <v>28</v>
      </c>
      <c r="K50" s="12">
        <f>'TC Allocations'!AL51</f>
        <v>1830</v>
      </c>
      <c r="L50" s="12">
        <f>'TC Allocations'!AM51</f>
        <v>35877.839999999997</v>
      </c>
      <c r="M50" s="11">
        <v>0</v>
      </c>
      <c r="N50" s="11">
        <v>0</v>
      </c>
      <c r="O50" s="8">
        <f t="shared" si="8"/>
        <v>37735.839999999997</v>
      </c>
      <c r="P50" s="9"/>
      <c r="Q50" s="10">
        <f t="shared" si="9"/>
        <v>832412.78999999992</v>
      </c>
      <c r="R50" s="10">
        <f>'TC Allocations'!Y51</f>
        <v>0</v>
      </c>
      <c r="S50" s="11">
        <v>0</v>
      </c>
      <c r="T50" s="12">
        <v>21.14</v>
      </c>
      <c r="U50" s="12">
        <f>'TC Allocations'!K51</f>
        <v>43613.919999999998</v>
      </c>
      <c r="V50" s="12">
        <f>'TC Allocations'!R51</f>
        <v>0</v>
      </c>
      <c r="W50" s="12">
        <v>1384</v>
      </c>
      <c r="X50" s="12">
        <f>'TC Allocations'!E51</f>
        <v>30399.88</v>
      </c>
      <c r="Y50" s="12">
        <f>'TC Allocations'!F51</f>
        <v>0</v>
      </c>
      <c r="Z50" s="12">
        <f>'TC Allocations'!G51</f>
        <v>0</v>
      </c>
      <c r="AA50" s="12">
        <f>'TC Allocations'!H51</f>
        <v>0</v>
      </c>
      <c r="AB50" s="12">
        <f>'TC Allocations'!I51</f>
        <v>0</v>
      </c>
      <c r="AC50" s="12">
        <f>'TC Allocations'!L51</f>
        <v>0</v>
      </c>
      <c r="AD50" s="12">
        <f>'TC Allocations'!M51</f>
        <v>0</v>
      </c>
      <c r="AE50" s="12">
        <f>'TC Allocations'!N51</f>
        <v>0</v>
      </c>
      <c r="AF50" s="27">
        <f t="shared" si="5"/>
        <v>907831.73</v>
      </c>
      <c r="AG50" s="12">
        <v>950000</v>
      </c>
      <c r="AH50" s="12">
        <f>AG50-AF50</f>
        <v>42168.270000000019</v>
      </c>
      <c r="AI50" s="28" t="str">
        <f t="shared" si="10"/>
        <v>-</v>
      </c>
      <c r="AJ50" s="12">
        <v>0</v>
      </c>
      <c r="AK50" s="8">
        <f t="shared" si="11"/>
        <v>950000</v>
      </c>
      <c r="AL50" s="13"/>
      <c r="AM50" s="27">
        <v>392700.17586264334</v>
      </c>
      <c r="AN50" s="14">
        <f t="shared" si="6"/>
        <v>2.4191483946069994</v>
      </c>
    </row>
    <row r="51" spans="1:40" x14ac:dyDescent="0.35">
      <c r="A51" s="7" t="s">
        <v>56</v>
      </c>
      <c r="B51" s="9"/>
      <c r="C51" s="8">
        <f>'TC Allocations'!C52</f>
        <v>3297261.07</v>
      </c>
      <c r="D51" s="9"/>
      <c r="E51" s="11">
        <f>'TC Allocations'!AF52</f>
        <v>85800</v>
      </c>
      <c r="F51" s="11">
        <f>'TC Allocations'!AG52</f>
        <v>91038</v>
      </c>
      <c r="G51" s="9"/>
      <c r="H51" s="8">
        <f t="shared" si="4"/>
        <v>3474099.07</v>
      </c>
      <c r="I51" s="9"/>
      <c r="J51" s="11">
        <v>743.44999999999993</v>
      </c>
      <c r="K51" s="12">
        <f>'TC Allocations'!AL52</f>
        <v>37000</v>
      </c>
      <c r="L51" s="12">
        <f>'TC Allocations'!AM52</f>
        <v>60087.3</v>
      </c>
      <c r="M51" s="11">
        <v>0</v>
      </c>
      <c r="N51" s="11">
        <v>-212920.76808000004</v>
      </c>
      <c r="O51" s="8">
        <f t="shared" si="8"/>
        <v>-115090.01808000004</v>
      </c>
      <c r="P51" s="9"/>
      <c r="Q51" s="10">
        <f t="shared" si="9"/>
        <v>3359009.05192</v>
      </c>
      <c r="R51" s="10">
        <f>'TC Allocations'!Y52</f>
        <v>0</v>
      </c>
      <c r="S51" s="11">
        <v>-20534.610323839996</v>
      </c>
      <c r="T51" s="12">
        <v>77.57000000000005</v>
      </c>
      <c r="U51" s="12">
        <f>'TC Allocations'!K52</f>
        <v>144131.06</v>
      </c>
      <c r="V51" s="12">
        <f>'TC Allocations'!R52</f>
        <v>7876.99</v>
      </c>
      <c r="W51" s="12">
        <v>40513.489999999991</v>
      </c>
      <c r="X51" s="12">
        <f>'TC Allocations'!E52</f>
        <v>130761.16</v>
      </c>
      <c r="Y51" s="12">
        <f>'TC Allocations'!F52</f>
        <v>379634.56</v>
      </c>
      <c r="Z51" s="12">
        <f>'TC Allocations'!G52</f>
        <v>0</v>
      </c>
      <c r="AA51" s="12">
        <f>'TC Allocations'!H52</f>
        <v>35711.519999999997</v>
      </c>
      <c r="AB51" s="12">
        <f>'TC Allocations'!I52</f>
        <v>27070.58</v>
      </c>
      <c r="AC51" s="12">
        <f>'TC Allocations'!L52</f>
        <v>0</v>
      </c>
      <c r="AD51" s="12">
        <f>'TC Allocations'!M52</f>
        <v>72357.22</v>
      </c>
      <c r="AE51" s="12">
        <f>'TC Allocations'!N52</f>
        <v>55828.27</v>
      </c>
      <c r="AF51" s="27">
        <f t="shared" si="5"/>
        <v>4232436.8615961606</v>
      </c>
      <c r="AG51" s="12"/>
      <c r="AH51" s="12"/>
      <c r="AI51" s="28">
        <f t="shared" si="10"/>
        <v>1.7142226839556298E-3</v>
      </c>
      <c r="AJ51" s="12">
        <f t="shared" ref="AJ51:AJ62" si="12">-(SUM($AH$6+$AH$50)*AI51)</f>
        <v>-169.54548597448792</v>
      </c>
      <c r="AK51" s="8">
        <f t="shared" si="11"/>
        <v>4232267.3161101863</v>
      </c>
      <c r="AL51" s="13"/>
      <c r="AM51" s="27">
        <v>4651574.3571456829</v>
      </c>
      <c r="AN51" s="14">
        <f t="shared" si="6"/>
        <v>0.909856962645053</v>
      </c>
    </row>
    <row r="52" spans="1:40" x14ac:dyDescent="0.35">
      <c r="A52" s="7" t="s">
        <v>57</v>
      </c>
      <c r="B52" s="9"/>
      <c r="C52" s="8">
        <f>'TC Allocations'!C53</f>
        <v>24730799.800000001</v>
      </c>
      <c r="D52" s="9"/>
      <c r="E52" s="11">
        <f>'TC Allocations'!AF53</f>
        <v>559362</v>
      </c>
      <c r="F52" s="11">
        <f>'TC Allocations'!AG53</f>
        <v>353778</v>
      </c>
      <c r="G52" s="9"/>
      <c r="H52" s="8">
        <f t="shared" si="4"/>
        <v>25643939.800000001</v>
      </c>
      <c r="I52" s="9"/>
      <c r="J52" s="11">
        <v>30935.71</v>
      </c>
      <c r="K52" s="12">
        <f>'TC Allocations'!AL53</f>
        <v>119364</v>
      </c>
      <c r="L52" s="12">
        <f>'TC Allocations'!AM53</f>
        <v>291897.24</v>
      </c>
      <c r="M52" s="11">
        <v>-454572.84</v>
      </c>
      <c r="N52" s="11">
        <v>-686914.20289097959</v>
      </c>
      <c r="O52" s="8">
        <f t="shared" si="8"/>
        <v>-699290.09289097972</v>
      </c>
      <c r="P52" s="9"/>
      <c r="Q52" s="10">
        <f t="shared" si="9"/>
        <v>24944649.707109019</v>
      </c>
      <c r="R52" s="10">
        <f>'TC Allocations'!Y53</f>
        <v>0</v>
      </c>
      <c r="S52" s="11">
        <v>19885.788641142659</v>
      </c>
      <c r="T52" s="12">
        <v>-3237.880000000001</v>
      </c>
      <c r="U52" s="12">
        <f>'TC Allocations'!K53</f>
        <v>673972.9</v>
      </c>
      <c r="V52" s="12">
        <f>'TC Allocations'!R53</f>
        <v>158971.97</v>
      </c>
      <c r="W52" s="12">
        <v>601003.81000000006</v>
      </c>
      <c r="X52" s="12">
        <f>'TC Allocations'!E53</f>
        <v>1041421.54</v>
      </c>
      <c r="Y52" s="12">
        <f>'TC Allocations'!F53</f>
        <v>0</v>
      </c>
      <c r="Z52" s="12">
        <f>'TC Allocations'!G53</f>
        <v>0</v>
      </c>
      <c r="AA52" s="12">
        <f>'TC Allocations'!H53</f>
        <v>30216.639999999999</v>
      </c>
      <c r="AB52" s="12">
        <f>'TC Allocations'!I53</f>
        <v>181240.01</v>
      </c>
      <c r="AC52" s="12">
        <f>'TC Allocations'!L53</f>
        <v>0</v>
      </c>
      <c r="AD52" s="12">
        <f>'TC Allocations'!M53</f>
        <v>221297.63</v>
      </c>
      <c r="AE52" s="12">
        <f>'TC Allocations'!N53</f>
        <v>373775.31</v>
      </c>
      <c r="AF52" s="27">
        <f t="shared" si="5"/>
        <v>28243197.425750159</v>
      </c>
      <c r="AG52" s="12"/>
      <c r="AH52" s="12"/>
      <c r="AI52" s="28">
        <f t="shared" si="10"/>
        <v>1.1439067203568297E-2</v>
      </c>
      <c r="AJ52" s="12">
        <f t="shared" si="12"/>
        <v>-1131.3828864103475</v>
      </c>
      <c r="AK52" s="8">
        <f t="shared" si="11"/>
        <v>28242066.042863749</v>
      </c>
      <c r="AL52" s="13"/>
      <c r="AM52" s="27">
        <v>31142713.187955298</v>
      </c>
      <c r="AN52" s="14">
        <f t="shared" si="6"/>
        <v>0.90685952352367949</v>
      </c>
    </row>
    <row r="53" spans="1:40" x14ac:dyDescent="0.35">
      <c r="A53" s="7" t="s">
        <v>58</v>
      </c>
      <c r="B53" s="9"/>
      <c r="C53" s="8">
        <f>'TC Allocations'!C54</f>
        <v>24964076.760000002</v>
      </c>
      <c r="D53" s="9"/>
      <c r="E53" s="11">
        <f>'TC Allocations'!AF54</f>
        <v>643923</v>
      </c>
      <c r="F53" s="11">
        <f>'TC Allocations'!AG54</f>
        <v>1172049</v>
      </c>
      <c r="G53" s="9"/>
      <c r="H53" s="8">
        <f t="shared" si="4"/>
        <v>26780048.760000002</v>
      </c>
      <c r="I53" s="9"/>
      <c r="J53" s="11">
        <v>28375.45</v>
      </c>
      <c r="K53" s="12">
        <f>'TC Allocations'!AL54</f>
        <v>119004</v>
      </c>
      <c r="L53" s="12">
        <f>'TC Allocations'!AM54</f>
        <v>326183.3</v>
      </c>
      <c r="M53" s="11">
        <v>-459375.4</v>
      </c>
      <c r="N53" s="11">
        <v>-630280.44599040004</v>
      </c>
      <c r="O53" s="8">
        <f t="shared" si="8"/>
        <v>-616093.09599040006</v>
      </c>
      <c r="P53" s="9"/>
      <c r="Q53" s="10">
        <f t="shared" si="9"/>
        <v>26163955.664009601</v>
      </c>
      <c r="R53" s="10">
        <f>'TC Allocations'!Y54</f>
        <v>0</v>
      </c>
      <c r="S53" s="11">
        <v>-88097.991875519976</v>
      </c>
      <c r="T53" s="12">
        <v>729.97000000000116</v>
      </c>
      <c r="U53" s="12">
        <f>'TC Allocations'!K54</f>
        <v>376969.81</v>
      </c>
      <c r="V53" s="12">
        <f>'TC Allocations'!R54</f>
        <v>77099.02</v>
      </c>
      <c r="W53" s="12">
        <v>266174</v>
      </c>
      <c r="X53" s="12">
        <f>'TC Allocations'!E54</f>
        <v>1024962.02</v>
      </c>
      <c r="Y53" s="12">
        <f>'TC Allocations'!F54</f>
        <v>808431.31</v>
      </c>
      <c r="Z53" s="12">
        <f>'TC Allocations'!G54</f>
        <v>0</v>
      </c>
      <c r="AA53" s="12">
        <f>'TC Allocations'!H54</f>
        <v>252984.45</v>
      </c>
      <c r="AB53" s="12">
        <f>'TC Allocations'!I54</f>
        <v>191771.05</v>
      </c>
      <c r="AC53" s="12">
        <f>'TC Allocations'!L54</f>
        <v>0</v>
      </c>
      <c r="AD53" s="12">
        <f>'TC Allocations'!M54</f>
        <v>512586.71</v>
      </c>
      <c r="AE53" s="12">
        <f>'TC Allocations'!N54</f>
        <v>395493.72</v>
      </c>
      <c r="AF53" s="27">
        <f t="shared" si="5"/>
        <v>29983059.732134074</v>
      </c>
      <c r="AG53" s="12"/>
      <c r="AH53" s="12"/>
      <c r="AI53" s="28">
        <f t="shared" si="10"/>
        <v>1.2143746689664135E-2</v>
      </c>
      <c r="AJ53" s="12">
        <f t="shared" si="12"/>
        <v>-1201.0793307781692</v>
      </c>
      <c r="AK53" s="8">
        <f t="shared" si="11"/>
        <v>29981858.652803294</v>
      </c>
      <c r="AL53" s="13"/>
      <c r="AM53" s="27">
        <v>32952276.990694281</v>
      </c>
      <c r="AN53" s="14">
        <f t="shared" si="6"/>
        <v>0.90985696257864568</v>
      </c>
    </row>
    <row r="54" spans="1:40" x14ac:dyDescent="0.35">
      <c r="A54" s="7" t="s">
        <v>59</v>
      </c>
      <c r="B54" s="9"/>
      <c r="C54" s="8">
        <f>'TC Allocations'!C55</f>
        <v>26050814.140000001</v>
      </c>
      <c r="D54" s="9"/>
      <c r="E54" s="11">
        <f>'TC Allocations'!AF55</f>
        <v>540457</v>
      </c>
      <c r="F54" s="11">
        <f>'TC Allocations'!AG55</f>
        <v>1305229</v>
      </c>
      <c r="G54" s="9"/>
      <c r="H54" s="8">
        <f t="shared" si="4"/>
        <v>27896500.140000001</v>
      </c>
      <c r="I54" s="9"/>
      <c r="J54" s="11">
        <v>33273.450000000004</v>
      </c>
      <c r="K54" s="12">
        <f>'TC Allocations'!AL55</f>
        <v>88718</v>
      </c>
      <c r="L54" s="12">
        <f>'TC Allocations'!AM55</f>
        <v>360402.03</v>
      </c>
      <c r="M54" s="11">
        <v>-9736.66</v>
      </c>
      <c r="N54" s="11">
        <v>-605968.6706288947</v>
      </c>
      <c r="O54" s="8">
        <f t="shared" si="8"/>
        <v>-133311.85062889464</v>
      </c>
      <c r="P54" s="9"/>
      <c r="Q54" s="10">
        <f t="shared" si="9"/>
        <v>27763188.289371107</v>
      </c>
      <c r="R54" s="10">
        <f>'TC Allocations'!Y55</f>
        <v>0</v>
      </c>
      <c r="S54" s="11">
        <v>1769.732848566724</v>
      </c>
      <c r="T54" s="12">
        <v>-1462.5800000000017</v>
      </c>
      <c r="U54" s="12">
        <f>'TC Allocations'!K55</f>
        <v>288948.61</v>
      </c>
      <c r="V54" s="12">
        <f>'TC Allocations'!R55</f>
        <v>126509.23</v>
      </c>
      <c r="W54" s="12">
        <v>413303.86</v>
      </c>
      <c r="X54" s="12">
        <f>'TC Allocations'!E55</f>
        <v>1078937.3799999999</v>
      </c>
      <c r="Y54" s="12">
        <f>'TC Allocations'!F55</f>
        <v>0</v>
      </c>
      <c r="Z54" s="12">
        <f>'TC Allocations'!G55</f>
        <v>0</v>
      </c>
      <c r="AA54" s="12">
        <f>'TC Allocations'!H55</f>
        <v>233789.51</v>
      </c>
      <c r="AB54" s="12">
        <f>'TC Allocations'!I55</f>
        <v>198506.04</v>
      </c>
      <c r="AC54" s="12">
        <f>'TC Allocations'!L55</f>
        <v>0</v>
      </c>
      <c r="AD54" s="12">
        <f>'TC Allocations'!M55</f>
        <v>516991.88</v>
      </c>
      <c r="AE54" s="12">
        <f>'TC Allocations'!N55</f>
        <v>409383.44</v>
      </c>
      <c r="AF54" s="27">
        <f t="shared" si="5"/>
        <v>31029865.392219674</v>
      </c>
      <c r="AG54" s="12"/>
      <c r="AH54" s="12"/>
      <c r="AI54" s="28">
        <f t="shared" si="10"/>
        <v>1.2567724191725476E-2</v>
      </c>
      <c r="AJ54" s="12">
        <f t="shared" si="12"/>
        <v>-1243.0128976957214</v>
      </c>
      <c r="AK54" s="8">
        <f t="shared" si="11"/>
        <v>31028622.379321977</v>
      </c>
      <c r="AL54" s="13"/>
      <c r="AM54" s="27">
        <v>34109559.111990288</v>
      </c>
      <c r="AN54" s="14">
        <f t="shared" si="6"/>
        <v>0.90967526954679134</v>
      </c>
    </row>
    <row r="55" spans="1:40" x14ac:dyDescent="0.35">
      <c r="A55" s="7" t="s">
        <v>60</v>
      </c>
      <c r="B55" s="9"/>
      <c r="C55" s="8">
        <f>'TC Allocations'!C56</f>
        <v>6205878.4699999997</v>
      </c>
      <c r="D55" s="9"/>
      <c r="E55" s="11">
        <f>'TC Allocations'!AF56</f>
        <v>127407</v>
      </c>
      <c r="F55" s="11">
        <f>'TC Allocations'!AG56</f>
        <v>159761</v>
      </c>
      <c r="G55" s="9"/>
      <c r="H55" s="8">
        <f t="shared" si="4"/>
        <v>6493046.4699999997</v>
      </c>
      <c r="I55" s="9"/>
      <c r="J55" s="11">
        <v>1837.25</v>
      </c>
      <c r="K55" s="12">
        <f>'TC Allocations'!AL56</f>
        <v>37382</v>
      </c>
      <c r="L55" s="12">
        <f>'TC Allocations'!AM56</f>
        <v>91671.67</v>
      </c>
      <c r="M55" s="11">
        <v>-257950.78</v>
      </c>
      <c r="N55" s="11">
        <v>0</v>
      </c>
      <c r="O55" s="8">
        <f t="shared" si="8"/>
        <v>-127059.86</v>
      </c>
      <c r="P55" s="9"/>
      <c r="Q55" s="10">
        <f t="shared" si="9"/>
        <v>6365986.6099999994</v>
      </c>
      <c r="R55" s="10">
        <f>'TC Allocations'!Y56</f>
        <v>0</v>
      </c>
      <c r="S55" s="11">
        <v>0</v>
      </c>
      <c r="T55" s="12">
        <v>16.970000000000027</v>
      </c>
      <c r="U55" s="12">
        <f>'TC Allocations'!K56</f>
        <v>88380.57</v>
      </c>
      <c r="V55" s="12">
        <f>'TC Allocations'!R56</f>
        <v>15753.98</v>
      </c>
      <c r="W55" s="12">
        <v>82528</v>
      </c>
      <c r="X55" s="12">
        <f>'TC Allocations'!E56</f>
        <v>256074.74</v>
      </c>
      <c r="Y55" s="12">
        <f>'TC Allocations'!F56</f>
        <v>741568.9</v>
      </c>
      <c r="Z55" s="12">
        <f>'TC Allocations'!G56</f>
        <v>0</v>
      </c>
      <c r="AA55" s="12">
        <f>'TC Allocations'!H56</f>
        <v>66716.59</v>
      </c>
      <c r="AB55" s="12">
        <f>'TC Allocations'!I56</f>
        <v>50573.51</v>
      </c>
      <c r="AC55" s="12">
        <f>'TC Allocations'!L56</f>
        <v>0</v>
      </c>
      <c r="AD55" s="12">
        <f>'TC Allocations'!M56</f>
        <v>135178.42000000001</v>
      </c>
      <c r="AE55" s="12">
        <f>'TC Allocations'!N56</f>
        <v>104298.87</v>
      </c>
      <c r="AF55" s="27">
        <f t="shared" si="5"/>
        <v>7907077.1600000001</v>
      </c>
      <c r="AG55" s="12"/>
      <c r="AH55" s="12"/>
      <c r="AI55" s="28">
        <f t="shared" si="10"/>
        <v>3.2025264580905553E-3</v>
      </c>
      <c r="AJ55" s="12">
        <f t="shared" si="12"/>
        <v>-316.74642376694436</v>
      </c>
      <c r="AK55" s="8">
        <f t="shared" si="11"/>
        <v>7906760.4135762332</v>
      </c>
      <c r="AL55" s="13"/>
      <c r="AM55" s="27">
        <v>8690113.6610422228</v>
      </c>
      <c r="AN55" s="14">
        <f t="shared" si="6"/>
        <v>0.90985696182804121</v>
      </c>
    </row>
    <row r="56" spans="1:40" x14ac:dyDescent="0.35">
      <c r="A56" s="7" t="s">
        <v>61</v>
      </c>
      <c r="B56" s="9"/>
      <c r="C56" s="8">
        <f>'TC Allocations'!C57</f>
        <v>4839529.99</v>
      </c>
      <c r="D56" s="9"/>
      <c r="E56" s="11">
        <f>'TC Allocations'!AF57</f>
        <v>98606</v>
      </c>
      <c r="F56" s="11">
        <f>'TC Allocations'!AG57</f>
        <v>108184</v>
      </c>
      <c r="G56" s="9"/>
      <c r="H56" s="8">
        <f>C56+SUM(E56:F56)</f>
        <v>5046319.99</v>
      </c>
      <c r="I56" s="9"/>
      <c r="J56" s="11">
        <v>1238.1800000000003</v>
      </c>
      <c r="K56" s="12">
        <f>'TC Allocations'!AL57</f>
        <v>28100</v>
      </c>
      <c r="L56" s="12">
        <f>'TC Allocations'!AM57</f>
        <v>71778.240000000005</v>
      </c>
      <c r="M56" s="11">
        <v>0</v>
      </c>
      <c r="N56" s="11">
        <v>-2618.8209088000021</v>
      </c>
      <c r="O56" s="8">
        <f t="shared" si="8"/>
        <v>98497.599091200012</v>
      </c>
      <c r="P56" s="9"/>
      <c r="Q56" s="10">
        <f t="shared" si="9"/>
        <v>5144817.5890912004</v>
      </c>
      <c r="R56" s="10">
        <f>'TC Allocations'!Y57</f>
        <v>0</v>
      </c>
      <c r="S56" s="11">
        <v>2618.8209088000021</v>
      </c>
      <c r="T56" s="12">
        <v>-13.510000000000446</v>
      </c>
      <c r="U56" s="12">
        <f>'TC Allocations'!K57</f>
        <v>126507.16</v>
      </c>
      <c r="V56" s="12">
        <f>'TC Allocations'!R57</f>
        <v>22198.79</v>
      </c>
      <c r="W56" s="12">
        <v>96714.559999999998</v>
      </c>
      <c r="X56" s="12">
        <f>'TC Allocations'!E57</f>
        <v>206997.02</v>
      </c>
      <c r="Y56" s="12">
        <f>'TC Allocations'!F57</f>
        <v>0</v>
      </c>
      <c r="Z56" s="12">
        <f>'TC Allocations'!G57</f>
        <v>0</v>
      </c>
      <c r="AA56" s="12">
        <f>'TC Allocations'!H57</f>
        <v>7913.08</v>
      </c>
      <c r="AB56" s="12">
        <f>'TC Allocations'!I57</f>
        <v>37028.449999999997</v>
      </c>
      <c r="AC56" s="12">
        <f>'TC Allocations'!L57</f>
        <v>0</v>
      </c>
      <c r="AD56" s="12">
        <f>'TC Allocations'!M57</f>
        <v>50219.41</v>
      </c>
      <c r="AE56" s="12">
        <f>'TC Allocations'!N57</f>
        <v>76364.600000000006</v>
      </c>
      <c r="AF56" s="27">
        <f t="shared" si="5"/>
        <v>5771365.9699999997</v>
      </c>
      <c r="AG56" s="12"/>
      <c r="AH56" s="12"/>
      <c r="AI56" s="28">
        <f t="shared" si="10"/>
        <v>2.3375201536857725E-3</v>
      </c>
      <c r="AJ56" s="12">
        <f t="shared" si="12"/>
        <v>-231.19282817871755</v>
      </c>
      <c r="AK56" s="8">
        <f t="shared" si="11"/>
        <v>5771134.7771718213</v>
      </c>
      <c r="AL56" s="13"/>
      <c r="AM56" s="27">
        <v>6362648.1252815537</v>
      </c>
      <c r="AN56" s="14">
        <f t="shared" si="6"/>
        <v>0.90703346523919903</v>
      </c>
    </row>
    <row r="57" spans="1:40" x14ac:dyDescent="0.35">
      <c r="A57" s="7" t="s">
        <v>62</v>
      </c>
      <c r="B57" s="9"/>
      <c r="C57" s="8">
        <f>'TC Allocations'!C58</f>
        <v>2292801.96</v>
      </c>
      <c r="D57" s="9"/>
      <c r="E57" s="11">
        <f>'TC Allocations'!AF58</f>
        <v>47850</v>
      </c>
      <c r="F57" s="11">
        <f>'TC Allocations'!AG58</f>
        <v>53679</v>
      </c>
      <c r="G57" s="9"/>
      <c r="H57" s="8">
        <f t="shared" si="4"/>
        <v>2394330.96</v>
      </c>
      <c r="I57" s="9"/>
      <c r="J57" s="11">
        <v>654.46</v>
      </c>
      <c r="K57" s="12">
        <f>'TC Allocations'!AL58</f>
        <v>7648</v>
      </c>
      <c r="L57" s="12">
        <f>'TC Allocations'!AM58</f>
        <v>41977.24</v>
      </c>
      <c r="M57" s="11">
        <v>-537592.75</v>
      </c>
      <c r="N57" s="11">
        <v>0</v>
      </c>
      <c r="O57" s="8">
        <f t="shared" si="8"/>
        <v>-487313.05</v>
      </c>
      <c r="P57" s="9"/>
      <c r="Q57" s="10">
        <f t="shared" si="9"/>
        <v>1907017.91</v>
      </c>
      <c r="R57" s="10">
        <f>'TC Allocations'!Y58</f>
        <v>0</v>
      </c>
      <c r="S57" s="11">
        <v>0</v>
      </c>
      <c r="T57" s="12">
        <v>138.41999999999996</v>
      </c>
      <c r="U57" s="12">
        <f>'TC Allocations'!K58</f>
        <v>64395.63</v>
      </c>
      <c r="V57" s="12">
        <f>'TC Allocations'!R58</f>
        <v>3341.75</v>
      </c>
      <c r="W57" s="12">
        <v>15659</v>
      </c>
      <c r="X57" s="12">
        <f>'TC Allocations'!E58</f>
        <v>72843.5</v>
      </c>
      <c r="Y57" s="12">
        <f>'TC Allocations'!F58</f>
        <v>0</v>
      </c>
      <c r="Z57" s="12">
        <f>'TC Allocations'!G58</f>
        <v>0</v>
      </c>
      <c r="AA57" s="12">
        <f>'TC Allocations'!H58</f>
        <v>0</v>
      </c>
      <c r="AB57" s="12">
        <f>'TC Allocations'!I58</f>
        <v>0</v>
      </c>
      <c r="AC57" s="12">
        <f>'TC Allocations'!L58</f>
        <v>0</v>
      </c>
      <c r="AD57" s="12">
        <f>'TC Allocations'!M58</f>
        <v>0</v>
      </c>
      <c r="AE57" s="12">
        <f>'TC Allocations'!N58</f>
        <v>0</v>
      </c>
      <c r="AF57" s="27">
        <f t="shared" si="5"/>
        <v>2063396.2099999997</v>
      </c>
      <c r="AG57" s="12"/>
      <c r="AH57" s="12"/>
      <c r="AI57" s="28">
        <f t="shared" si="10"/>
        <v>8.3571727230353414E-4</v>
      </c>
      <c r="AJ57" s="12">
        <f t="shared" si="12"/>
        <v>-82.65675888911737</v>
      </c>
      <c r="AK57" s="8">
        <f t="shared" si="11"/>
        <v>2063313.5532411106</v>
      </c>
      <c r="AL57" s="13"/>
      <c r="AM57" s="27">
        <v>1926810.4636085078</v>
      </c>
      <c r="AN57" s="14">
        <f>AK57/AM57</f>
        <v>1.0708440670272059</v>
      </c>
    </row>
    <row r="58" spans="1:40" x14ac:dyDescent="0.35">
      <c r="A58" s="7" t="s">
        <v>63</v>
      </c>
      <c r="B58" s="9"/>
      <c r="C58" s="8">
        <f>'TC Allocations'!C59</f>
        <v>23757005.780000001</v>
      </c>
      <c r="D58" s="9"/>
      <c r="E58" s="11">
        <f>'TC Allocations'!AF59</f>
        <v>457506</v>
      </c>
      <c r="F58" s="11">
        <f>'TC Allocations'!AG59</f>
        <v>33744</v>
      </c>
      <c r="G58" s="9"/>
      <c r="H58" s="8">
        <f t="shared" si="4"/>
        <v>24248255.780000001</v>
      </c>
      <c r="I58" s="9"/>
      <c r="J58" s="11">
        <v>24299.200000000004</v>
      </c>
      <c r="K58" s="12">
        <f>'TC Allocations'!AL59</f>
        <v>204932</v>
      </c>
      <c r="L58" s="12">
        <f>'TC Allocations'!AM59</f>
        <v>314069.59000000003</v>
      </c>
      <c r="M58" s="11">
        <v>-16261.9</v>
      </c>
      <c r="N58" s="11">
        <v>-594065.63166532572</v>
      </c>
      <c r="O58" s="8">
        <f t="shared" si="8"/>
        <v>-67026.74166532571</v>
      </c>
      <c r="P58" s="9"/>
      <c r="Q58" s="10">
        <f t="shared" si="9"/>
        <v>24181229.038334675</v>
      </c>
      <c r="R58" s="10">
        <f>'TC Allocations'!Y59</f>
        <v>0</v>
      </c>
      <c r="S58" s="11">
        <v>79366.864665992383</v>
      </c>
      <c r="T58" s="12">
        <v>-674.01000000000568</v>
      </c>
      <c r="U58" s="12">
        <f>'TC Allocations'!K59</f>
        <v>311694.40000000002</v>
      </c>
      <c r="V58" s="12">
        <f>'TC Allocations'!R59</f>
        <v>87601.67</v>
      </c>
      <c r="W58" s="12">
        <v>337409.30000000005</v>
      </c>
      <c r="X58" s="12">
        <f>'TC Allocations'!E59</f>
        <v>974859.83</v>
      </c>
      <c r="Y58" s="12">
        <f>'TC Allocations'!F59</f>
        <v>3554840.61</v>
      </c>
      <c r="Z58" s="12">
        <f>'TC Allocations'!G59</f>
        <v>0</v>
      </c>
      <c r="AA58" s="12">
        <f>'TC Allocations'!H59</f>
        <v>260902.67</v>
      </c>
      <c r="AB58" s="12">
        <f>'TC Allocations'!I59</f>
        <v>197773.34</v>
      </c>
      <c r="AC58" s="12">
        <f>'TC Allocations'!L59</f>
        <v>0</v>
      </c>
      <c r="AD58" s="12">
        <f>'TC Allocations'!M59</f>
        <v>528630.28</v>
      </c>
      <c r="AE58" s="12">
        <f>'TC Allocations'!N59</f>
        <v>407872.37</v>
      </c>
      <c r="AF58" s="27">
        <f t="shared" si="5"/>
        <v>30921506.363000669</v>
      </c>
      <c r="AG58" s="12"/>
      <c r="AH58" s="12"/>
      <c r="AI58" s="28">
        <f t="shared" si="10"/>
        <v>1.2523836589388373E-2</v>
      </c>
      <c r="AJ58" s="12">
        <f t="shared" si="12"/>
        <v>-1238.6721869256778</v>
      </c>
      <c r="AK58" s="8">
        <f t="shared" si="11"/>
        <v>30920267.690813743</v>
      </c>
      <c r="AL58" s="13"/>
      <c r="AM58" s="27">
        <v>33983657.826099403</v>
      </c>
      <c r="AN58" s="14">
        <f t="shared" si="6"/>
        <v>0.9098569626918448</v>
      </c>
    </row>
    <row r="59" spans="1:40" x14ac:dyDescent="0.35">
      <c r="A59" s="7" t="s">
        <v>64</v>
      </c>
      <c r="B59" s="9"/>
      <c r="C59" s="8">
        <f>'TC Allocations'!C60</f>
        <v>4305943.0199999996</v>
      </c>
      <c r="D59" s="9"/>
      <c r="E59" s="11">
        <f>'TC Allocations'!AF60</f>
        <v>85983</v>
      </c>
      <c r="F59" s="11">
        <f>'TC Allocations'!AG60</f>
        <v>50352</v>
      </c>
      <c r="G59" s="9"/>
      <c r="H59" s="8">
        <f t="shared" si="4"/>
        <v>4442278.0199999996</v>
      </c>
      <c r="I59" s="9"/>
      <c r="J59" s="11">
        <v>972.36999999999989</v>
      </c>
      <c r="K59" s="12">
        <f>'TC Allocations'!AL60</f>
        <v>16642</v>
      </c>
      <c r="L59" s="12">
        <f>'TC Allocations'!AM60</f>
        <v>66057.88</v>
      </c>
      <c r="M59" s="11">
        <v>-230226.42</v>
      </c>
      <c r="N59" s="11">
        <v>-36107.103186000008</v>
      </c>
      <c r="O59" s="8">
        <f t="shared" si="8"/>
        <v>-182661.27318600001</v>
      </c>
      <c r="P59" s="9"/>
      <c r="Q59" s="10">
        <f t="shared" si="9"/>
        <v>4259616.7468139995</v>
      </c>
      <c r="R59" s="10">
        <f>'TC Allocations'!Y60</f>
        <v>0</v>
      </c>
      <c r="S59" s="11">
        <v>-38039.014422749999</v>
      </c>
      <c r="T59" s="12">
        <v>-97.619999999999777</v>
      </c>
      <c r="U59" s="12">
        <f>'TC Allocations'!K60</f>
        <v>106854.19</v>
      </c>
      <c r="V59" s="12">
        <f>'TC Allocations'!R60</f>
        <v>13367.01</v>
      </c>
      <c r="W59" s="12">
        <v>184703.6</v>
      </c>
      <c r="X59" s="12">
        <f>'TC Allocations'!E60</f>
        <v>168999.57</v>
      </c>
      <c r="Y59" s="12">
        <f>'TC Allocations'!F60</f>
        <v>0</v>
      </c>
      <c r="Z59" s="12">
        <f>'TC Allocations'!G60</f>
        <v>0</v>
      </c>
      <c r="AA59" s="12">
        <f>'TC Allocations'!H60</f>
        <v>0</v>
      </c>
      <c r="AB59" s="12">
        <f>'TC Allocations'!I60</f>
        <v>29478.34</v>
      </c>
      <c r="AC59" s="12">
        <f>'TC Allocations'!L60</f>
        <v>0</v>
      </c>
      <c r="AD59" s="12">
        <f>'TC Allocations'!M60</f>
        <v>0</v>
      </c>
      <c r="AE59" s="12">
        <f>'TC Allocations'!N60</f>
        <v>60793.85</v>
      </c>
      <c r="AF59" s="27">
        <f t="shared" si="5"/>
        <v>4785676.6723912489</v>
      </c>
      <c r="AG59" s="12"/>
      <c r="AH59" s="12"/>
      <c r="AI59" s="28">
        <f t="shared" si="10"/>
        <v>1.9382960167293652E-3</v>
      </c>
      <c r="AJ59" s="12">
        <f t="shared" si="12"/>
        <v>-191.70749704494079</v>
      </c>
      <c r="AK59" s="8">
        <f t="shared" si="11"/>
        <v>4785484.9648942035</v>
      </c>
      <c r="AL59" s="13"/>
      <c r="AM59" s="27">
        <v>5065303.3962383522</v>
      </c>
      <c r="AN59" s="14">
        <f>AK59/AM59</f>
        <v>0.94475781420083338</v>
      </c>
    </row>
    <row r="60" spans="1:40" x14ac:dyDescent="0.35">
      <c r="A60" s="7" t="s">
        <v>65</v>
      </c>
      <c r="B60" s="9"/>
      <c r="C60" s="8">
        <f>'TC Allocations'!C61</f>
        <v>38852391.32</v>
      </c>
      <c r="D60" s="9"/>
      <c r="E60" s="11">
        <f>'TC Allocations'!AF61</f>
        <v>914809</v>
      </c>
      <c r="F60" s="11">
        <f>'TC Allocations'!AG61</f>
        <v>968752</v>
      </c>
      <c r="G60" s="9"/>
      <c r="H60" s="8">
        <f t="shared" si="4"/>
        <v>40735952.32</v>
      </c>
      <c r="I60" s="9"/>
      <c r="J60" s="11">
        <v>49353.25</v>
      </c>
      <c r="K60" s="12">
        <f>'TC Allocations'!AL61</f>
        <v>205304</v>
      </c>
      <c r="L60" s="12">
        <f>'TC Allocations'!AM61</f>
        <v>533381.51</v>
      </c>
      <c r="M60" s="11">
        <v>-1627814.47</v>
      </c>
      <c r="N60" s="11">
        <v>-821108.86077088933</v>
      </c>
      <c r="O60" s="8">
        <f t="shared" si="8"/>
        <v>-1660884.5707708893</v>
      </c>
      <c r="P60" s="9"/>
      <c r="Q60" s="10">
        <f t="shared" si="9"/>
        <v>39075067.749229111</v>
      </c>
      <c r="R60" s="10">
        <f>'TC Allocations'!Y61</f>
        <v>0</v>
      </c>
      <c r="S60" s="11">
        <v>-55901.181202210602</v>
      </c>
      <c r="T60" s="12">
        <v>6328.3499999999985</v>
      </c>
      <c r="U60" s="12">
        <f>'TC Allocations'!K61</f>
        <v>129437.11</v>
      </c>
      <c r="V60" s="12">
        <f>'TC Allocations'!R61</f>
        <v>583374.62</v>
      </c>
      <c r="W60" s="12">
        <v>1119745.3999999999</v>
      </c>
      <c r="X60" s="12">
        <f>'TC Allocations'!E61</f>
        <v>1551007.93</v>
      </c>
      <c r="Y60" s="12">
        <f>'TC Allocations'!F61</f>
        <v>0</v>
      </c>
      <c r="Z60" s="12">
        <f>'TC Allocations'!G61</f>
        <v>0</v>
      </c>
      <c r="AA60" s="12">
        <f>'TC Allocations'!H61</f>
        <v>0</v>
      </c>
      <c r="AB60" s="12">
        <f>'TC Allocations'!I61</f>
        <v>277597.8</v>
      </c>
      <c r="AC60" s="12">
        <f>'TC Allocations'!L61</f>
        <v>0</v>
      </c>
      <c r="AD60" s="12">
        <f>'TC Allocations'!M61</f>
        <v>47552.55</v>
      </c>
      <c r="AE60" s="12">
        <f>'TC Allocations'!N61</f>
        <v>572496.14</v>
      </c>
      <c r="AF60" s="27">
        <f t="shared" si="5"/>
        <v>43306706.468026891</v>
      </c>
      <c r="AG60" s="12"/>
      <c r="AH60" s="12"/>
      <c r="AI60" s="28">
        <f t="shared" si="10"/>
        <v>1.7540093573162691E-2</v>
      </c>
      <c r="AJ60" s="12">
        <f t="shared" si="12"/>
        <v>-1734.8059366695641</v>
      </c>
      <c r="AK60" s="8">
        <f t="shared" si="11"/>
        <v>43304971.66209022</v>
      </c>
      <c r="AL60" s="13"/>
      <c r="AM60" s="27">
        <v>47700001.940085933</v>
      </c>
      <c r="AN60" s="14">
        <f t="shared" si="6"/>
        <v>0.90786100420884397</v>
      </c>
    </row>
    <row r="61" spans="1:40" x14ac:dyDescent="0.35">
      <c r="A61" s="7" t="s">
        <v>66</v>
      </c>
      <c r="B61" s="9"/>
      <c r="C61" s="8">
        <f>'TC Allocations'!C62</f>
        <v>12884809.390000001</v>
      </c>
      <c r="D61" s="9"/>
      <c r="E61" s="11">
        <f>'TC Allocations'!AF62</f>
        <v>245500</v>
      </c>
      <c r="F61" s="11">
        <f>'TC Allocations'!AG62</f>
        <v>210076</v>
      </c>
      <c r="G61" s="9"/>
      <c r="H61" s="8">
        <f t="shared" si="4"/>
        <v>13340385.390000001</v>
      </c>
      <c r="I61" s="9"/>
      <c r="J61" s="11">
        <v>9363.380000000001</v>
      </c>
      <c r="K61" s="12">
        <f>'TC Allocations'!AL62</f>
        <v>48556</v>
      </c>
      <c r="L61" s="12">
        <f>'TC Allocations'!AM62</f>
        <v>163903.82999999999</v>
      </c>
      <c r="M61" s="11">
        <v>-608556.51</v>
      </c>
      <c r="N61" s="11">
        <v>-287338.11845999997</v>
      </c>
      <c r="O61" s="8">
        <f t="shared" si="8"/>
        <v>-674071.41846000007</v>
      </c>
      <c r="P61" s="9"/>
      <c r="Q61" s="10">
        <f t="shared" si="9"/>
        <v>12666313.97154</v>
      </c>
      <c r="R61" s="10">
        <f>'TC Allocations'!Y62</f>
        <v>0</v>
      </c>
      <c r="S61" s="11">
        <v>-21963.419211428612</v>
      </c>
      <c r="T61" s="12">
        <v>649.48999999999978</v>
      </c>
      <c r="U61" s="12">
        <f>'TC Allocations'!K62</f>
        <v>416681.42</v>
      </c>
      <c r="V61" s="12">
        <f>'TC Allocations'!R62</f>
        <v>15037.89</v>
      </c>
      <c r="W61" s="12">
        <v>158384.32000000001</v>
      </c>
      <c r="X61" s="12">
        <f>'TC Allocations'!E62</f>
        <v>488277.59</v>
      </c>
      <c r="Y61" s="12">
        <f>'TC Allocations'!F62</f>
        <v>730235.81</v>
      </c>
      <c r="Z61" s="12">
        <f>'TC Allocations'!G62</f>
        <v>0</v>
      </c>
      <c r="AA61" s="12">
        <f>'TC Allocations'!H62</f>
        <v>127716.09</v>
      </c>
      <c r="AB61" s="12">
        <f>'TC Allocations'!I62</f>
        <v>96813.26</v>
      </c>
      <c r="AC61" s="12">
        <f>'TC Allocations'!L62</f>
        <v>0</v>
      </c>
      <c r="AD61" s="12">
        <f>'TC Allocations'!M62</f>
        <v>258773.11</v>
      </c>
      <c r="AE61" s="12">
        <f>'TC Allocations'!N62</f>
        <v>199660.15</v>
      </c>
      <c r="AF61" s="27">
        <f t="shared" si="5"/>
        <v>15136579.682328572</v>
      </c>
      <c r="AG61" s="12"/>
      <c r="AH61" s="12"/>
      <c r="AI61" s="28">
        <f t="shared" si="10"/>
        <v>6.1306214593273541E-3</v>
      </c>
      <c r="AJ61" s="12">
        <f t="shared" si="12"/>
        <v>-606.35015764042032</v>
      </c>
      <c r="AK61" s="8">
        <f t="shared" si="11"/>
        <v>15135973.332170932</v>
      </c>
      <c r="AL61" s="13"/>
      <c r="AM61" s="27">
        <v>16635552.585075151</v>
      </c>
      <c r="AN61" s="14">
        <f t="shared" si="6"/>
        <v>0.90985696175493502</v>
      </c>
    </row>
    <row r="62" spans="1:40" x14ac:dyDescent="0.35">
      <c r="A62" s="7" t="s">
        <v>67</v>
      </c>
      <c r="B62" s="9"/>
      <c r="C62" s="8">
        <f>'TC Allocations'!C63</f>
        <v>5432338.9199999999</v>
      </c>
      <c r="D62" s="9"/>
      <c r="E62" s="11">
        <f>'TC Allocations'!AF63</f>
        <v>105550</v>
      </c>
      <c r="F62" s="11">
        <f>'TC Allocations'!AG63</f>
        <v>90867</v>
      </c>
      <c r="G62" s="9"/>
      <c r="H62" s="8">
        <f t="shared" si="4"/>
        <v>5628755.9199999999</v>
      </c>
      <c r="I62" s="9"/>
      <c r="J62" s="11">
        <v>1596.62</v>
      </c>
      <c r="K62" s="12">
        <f>'TC Allocations'!AL63</f>
        <v>15788</v>
      </c>
      <c r="L62" s="12">
        <f>'TC Allocations'!AM63</f>
        <v>79190.240000000005</v>
      </c>
      <c r="M62" s="11">
        <v>-138406.67000000001</v>
      </c>
      <c r="N62" s="11">
        <v>0</v>
      </c>
      <c r="O62" s="8">
        <f t="shared" si="8"/>
        <v>-41831.810000000012</v>
      </c>
      <c r="P62" s="9"/>
      <c r="Q62" s="62">
        <f t="shared" si="9"/>
        <v>5586924.1100000003</v>
      </c>
      <c r="R62" s="62">
        <f>'TC Allocations'!Y63</f>
        <v>0</v>
      </c>
      <c r="S62" s="12">
        <v>0</v>
      </c>
      <c r="T62" s="12">
        <v>-64.519999999999982</v>
      </c>
      <c r="U62" s="12">
        <f>'TC Allocations'!K63</f>
        <v>76449.77</v>
      </c>
      <c r="V62" s="12">
        <f>'TC Allocations'!R63</f>
        <v>32701.439999999999</v>
      </c>
      <c r="W62" s="12">
        <v>72678.099999999977</v>
      </c>
      <c r="X62" s="12">
        <f>'TC Allocations'!E63</f>
        <v>224153.58</v>
      </c>
      <c r="Y62" s="12">
        <f>'TC Allocations'!F63</f>
        <v>0</v>
      </c>
      <c r="Z62" s="12">
        <f>'TC Allocations'!G63</f>
        <v>0</v>
      </c>
      <c r="AA62" s="12">
        <f>'TC Allocations'!H63</f>
        <v>0</v>
      </c>
      <c r="AB62" s="12">
        <f>'TC Allocations'!I63</f>
        <v>0</v>
      </c>
      <c r="AC62" s="12">
        <f>'TC Allocations'!L63</f>
        <v>0</v>
      </c>
      <c r="AD62" s="12">
        <f>'TC Allocations'!M63</f>
        <v>0</v>
      </c>
      <c r="AE62" s="12">
        <f>'TC Allocations'!N63</f>
        <v>0</v>
      </c>
      <c r="AF62" s="27">
        <f t="shared" si="5"/>
        <v>5992842.4800000004</v>
      </c>
      <c r="AG62" s="12"/>
      <c r="AH62" s="12"/>
      <c r="AI62" s="28">
        <f t="shared" si="10"/>
        <v>2.4272226276553779E-3</v>
      </c>
      <c r="AJ62" s="12">
        <f t="shared" si="12"/>
        <v>-240.06486661610197</v>
      </c>
      <c r="AK62" s="8">
        <f t="shared" si="11"/>
        <v>5992602.4151333841</v>
      </c>
      <c r="AL62" s="13"/>
      <c r="AM62" s="27">
        <v>5301564.6721998379</v>
      </c>
      <c r="AN62" s="14">
        <f t="shared" si="6"/>
        <v>1.1303459989005107</v>
      </c>
    </row>
    <row r="63" spans="1:40" x14ac:dyDescent="0.35">
      <c r="A63" s="7" t="s">
        <v>104</v>
      </c>
      <c r="B63" s="9"/>
      <c r="C63" s="8">
        <f>'TC Allocations'!C64</f>
        <v>0</v>
      </c>
      <c r="D63" s="9"/>
      <c r="E63" s="11">
        <f>'TC Allocations'!AF64</f>
        <v>0</v>
      </c>
      <c r="F63" s="11">
        <f>'TC Allocations'!AG64</f>
        <v>0</v>
      </c>
      <c r="G63" s="9"/>
      <c r="H63" s="8">
        <f t="shared" si="4"/>
        <v>0</v>
      </c>
      <c r="I63" s="9"/>
      <c r="J63" s="11">
        <v>0</v>
      </c>
      <c r="K63" s="12">
        <f>'TC Allocations'!AL64</f>
        <v>0</v>
      </c>
      <c r="L63" s="12">
        <f>'TC Allocations'!AM64</f>
        <v>0</v>
      </c>
      <c r="M63" s="11">
        <v>0</v>
      </c>
      <c r="N63" s="11">
        <v>0</v>
      </c>
      <c r="O63" s="8">
        <f t="shared" si="8"/>
        <v>0</v>
      </c>
      <c r="P63" s="9"/>
      <c r="Q63" s="10">
        <f t="shared" si="9"/>
        <v>0</v>
      </c>
      <c r="R63" s="10">
        <f>'TC Allocations'!Y64</f>
        <v>0</v>
      </c>
      <c r="S63" s="11">
        <v>0</v>
      </c>
      <c r="T63" s="11">
        <v>0</v>
      </c>
      <c r="U63" s="12">
        <f>'TC Allocations'!K64</f>
        <v>0</v>
      </c>
      <c r="V63" s="12">
        <f>'TC Allocations'!R64</f>
        <v>0</v>
      </c>
      <c r="W63" s="11">
        <v>0</v>
      </c>
      <c r="X63" s="12">
        <f>'TC Allocations'!E64</f>
        <v>0</v>
      </c>
      <c r="Y63" s="12">
        <f>'TC Allocations'!F64</f>
        <v>0</v>
      </c>
      <c r="Z63" s="12">
        <f>'TC Allocations'!G64</f>
        <v>0</v>
      </c>
      <c r="AA63" s="12">
        <f>'TC Allocations'!H64</f>
        <v>0</v>
      </c>
      <c r="AB63" s="12">
        <f>'TC Allocations'!I64</f>
        <v>0</v>
      </c>
      <c r="AC63" s="12">
        <f>'TC Allocations'!L64</f>
        <v>0</v>
      </c>
      <c r="AD63" s="12">
        <f>'TC Allocations'!M64</f>
        <v>0</v>
      </c>
      <c r="AE63" s="12">
        <f>'TC Allocations'!N64</f>
        <v>0</v>
      </c>
      <c r="AF63" s="27">
        <f t="shared" si="5"/>
        <v>0</v>
      </c>
      <c r="AG63" s="27">
        <f>SUM(R63:AF63)</f>
        <v>0</v>
      </c>
      <c r="AH63" s="27">
        <f>SUM(S63:AG63)</f>
        <v>0</v>
      </c>
      <c r="AI63" s="27">
        <f>SUM(T63:AH63)</f>
        <v>0</v>
      </c>
      <c r="AJ63" s="12">
        <f>-(SUM($AH$6+$AH$50)*AI63)</f>
        <v>0</v>
      </c>
      <c r="AK63" s="8">
        <f t="shared" si="11"/>
        <v>0</v>
      </c>
      <c r="AL63" s="13"/>
      <c r="AM63" s="12">
        <v>0</v>
      </c>
      <c r="AN63" s="12">
        <v>0</v>
      </c>
    </row>
    <row r="64" spans="1:40" s="23" customFormat="1" ht="18" customHeight="1" thickBot="1" x14ac:dyDescent="0.4">
      <c r="A64" s="16" t="s">
        <v>68</v>
      </c>
      <c r="B64" s="18"/>
      <c r="C64" s="22">
        <f>SUM(C5:C63)</f>
        <v>2054403589.3800004</v>
      </c>
      <c r="D64" s="43"/>
      <c r="E64" s="17">
        <f>SUM(E5:E63)</f>
        <v>50000000</v>
      </c>
      <c r="F64" s="17">
        <f>SUM(F5:F63)</f>
        <v>68818575</v>
      </c>
      <c r="G64" s="43"/>
      <c r="H64" s="17">
        <f>SUM(H5:H63)</f>
        <v>2173222164.3800001</v>
      </c>
      <c r="I64" s="18"/>
      <c r="J64" s="17">
        <f>SUM(J5:J63)</f>
        <v>2566891.9900000016</v>
      </c>
      <c r="K64" s="17">
        <f>SUM(K5:K63)</f>
        <v>10907514</v>
      </c>
      <c r="L64" s="17">
        <f>SUM(L5:L63)</f>
        <v>25299999.999999993</v>
      </c>
      <c r="M64" s="17">
        <f t="shared" ref="M64:N64" si="13">SUM(M5:M63)</f>
        <v>-43109863.229999997</v>
      </c>
      <c r="N64" s="17">
        <f t="shared" si="13"/>
        <v>-58075147.066332318</v>
      </c>
      <c r="O64" s="17">
        <f>SUM(O5:O63)</f>
        <v>-62410604.306332313</v>
      </c>
      <c r="P64" s="18"/>
      <c r="Q64" s="19">
        <f t="shared" ref="Q64:AJ64" si="14">SUM(Q5:Q63)</f>
        <v>2110811560.073667</v>
      </c>
      <c r="R64" s="19">
        <f t="shared" si="14"/>
        <v>-24886</v>
      </c>
      <c r="S64" s="19">
        <f t="shared" si="14"/>
        <v>-950230.51140524237</v>
      </c>
      <c r="T64" s="19">
        <f t="shared" si="14"/>
        <v>-58727.849999999853</v>
      </c>
      <c r="U64" s="19">
        <f t="shared" si="14"/>
        <v>21693292.5</v>
      </c>
      <c r="V64" s="19">
        <f t="shared" si="14"/>
        <v>9222999.9800000004</v>
      </c>
      <c r="W64" s="19">
        <f t="shared" si="14"/>
        <v>53562927.759999998</v>
      </c>
      <c r="X64" s="19">
        <f>SUM(X5:X63)</f>
        <v>84176000</v>
      </c>
      <c r="Y64" s="19">
        <f>SUM(Y5:Y63)</f>
        <v>100000000.31</v>
      </c>
      <c r="Z64" s="19">
        <f t="shared" ref="Z64:AA64" si="15">SUM(Z5:Z63)</f>
        <v>734860.86</v>
      </c>
      <c r="AA64" s="19">
        <f t="shared" si="15"/>
        <v>14974154.559999997</v>
      </c>
      <c r="AB64" s="19">
        <f>SUM(AB5:AB63)</f>
        <v>14974154.570000002</v>
      </c>
      <c r="AC64" s="19">
        <f t="shared" ref="AC64:AE64" si="16">SUM(AC5:AC63)</f>
        <v>0</v>
      </c>
      <c r="AD64" s="19">
        <f t="shared" si="16"/>
        <v>30848635.529999994</v>
      </c>
      <c r="AE64" s="19">
        <f t="shared" si="16"/>
        <v>30848635.530000005</v>
      </c>
      <c r="AF64" s="19">
        <f>SUM(AF5:AF63)</f>
        <v>2470813377.312263</v>
      </c>
      <c r="AG64" s="20">
        <f>SUM(AG5:AG63)</f>
        <v>1900000</v>
      </c>
      <c r="AH64" s="20">
        <f>SUM(AH5:AH63)</f>
        <v>98905.170000000042</v>
      </c>
      <c r="AI64" s="29">
        <f>SUM(AI5:AI63)</f>
        <v>0.99999999999999978</v>
      </c>
      <c r="AJ64" s="20">
        <f t="shared" si="14"/>
        <v>-98905.170000000027</v>
      </c>
      <c r="AK64" s="20">
        <f>SUM(AK5:AK63)</f>
        <v>2470813377.3122625</v>
      </c>
      <c r="AL64" s="13"/>
      <c r="AM64" s="20">
        <f>SUM(AM5:AM63)</f>
        <v>2679306169.9005709</v>
      </c>
      <c r="AN64" s="21">
        <f>AK64/AM64</f>
        <v>0.92218403595284315</v>
      </c>
    </row>
    <row r="65" spans="1:39" x14ac:dyDescent="0.35">
      <c r="C65" s="15"/>
      <c r="J65" s="25"/>
      <c r="N65" s="25"/>
      <c r="R65" s="25"/>
      <c r="S65" s="25"/>
      <c r="T65" s="25"/>
      <c r="U65" s="15"/>
      <c r="AJ65" s="41"/>
      <c r="AK65" s="42"/>
      <c r="AM65" s="15"/>
    </row>
    <row r="66" spans="1:39" x14ac:dyDescent="0.35">
      <c r="C66" s="15"/>
      <c r="J66" s="25"/>
      <c r="N66" s="25"/>
      <c r="R66" s="25"/>
      <c r="S66" s="25"/>
      <c r="T66" s="25"/>
      <c r="U66" s="15"/>
      <c r="X66" s="44"/>
      <c r="AJ66" s="41"/>
      <c r="AK66" s="42"/>
      <c r="AM66" s="15"/>
    </row>
    <row r="67" spans="1:39" x14ac:dyDescent="0.35">
      <c r="A67" s="55"/>
    </row>
    <row r="68" spans="1:39" x14ac:dyDescent="0.35">
      <c r="A68" s="55"/>
    </row>
    <row r="69" spans="1:39" x14ac:dyDescent="0.35">
      <c r="A69" s="55"/>
    </row>
    <row r="70" spans="1:39" x14ac:dyDescent="0.35">
      <c r="A70" s="55"/>
    </row>
  </sheetData>
  <mergeCells count="16">
    <mergeCell ref="M1:O2"/>
    <mergeCell ref="Q1:AF1"/>
    <mergeCell ref="AG1:AK1"/>
    <mergeCell ref="AM1:AN1"/>
    <mergeCell ref="Q2:Q3"/>
    <mergeCell ref="AF2:AF3"/>
    <mergeCell ref="AG2:AJ2"/>
    <mergeCell ref="AK2:AK3"/>
    <mergeCell ref="AM2:AM3"/>
    <mergeCell ref="AN2:AN3"/>
    <mergeCell ref="J1:L2"/>
    <mergeCell ref="A1:A4"/>
    <mergeCell ref="C1:C3"/>
    <mergeCell ref="E1:E3"/>
    <mergeCell ref="F1:F3"/>
    <mergeCell ref="H1:H3"/>
  </mergeCells>
  <pageMargins left="0.45" right="0.2" top="0.45" bottom="0.5" header="0.25" footer="0.2"/>
  <pageSetup scale="49" fitToWidth="0" orientation="landscape" r:id="rId1"/>
  <headerFooter>
    <oddHeader>&amp;R&amp;"-,Bold"&amp;18Attachment C</oddHeader>
    <oddFooter>&amp;L&amp;"-,Italic"&amp;12 &amp;X1&amp;X Revenue does not reflect an allocation of funding to the trail courts, but is used in the calculation of the Workload Formula allocation.</oddFooter>
  </headerFooter>
  <colBreaks count="2" manualBreakCount="2">
    <brk id="16" max="1048575" man="1"/>
    <brk id="3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FD8300DC37D47B8430E3AA1B8E692" ma:contentTypeVersion="13" ma:contentTypeDescription="Create a new document." ma:contentTypeScope="" ma:versionID="178564b790fecd8beb310bef3b120df8">
  <xsd:schema xmlns:xsd="http://www.w3.org/2001/XMLSchema" xmlns:xs="http://www.w3.org/2001/XMLSchema" xmlns:p="http://schemas.microsoft.com/office/2006/metadata/properties" xmlns:ns2="333a5d52-b956-467d-b85f-dd40b49e21b1" xmlns:ns3="414d6244-1c89-464f-8b51-cc4a1c1a2751" targetNamespace="http://schemas.microsoft.com/office/2006/metadata/properties" ma:root="true" ma:fieldsID="ef39cf34ce43716b325872acbacf66c5" ns2:_="" ns3:_="">
    <xsd:import namespace="333a5d52-b956-467d-b85f-dd40b49e21b1"/>
    <xsd:import namespace="414d6244-1c89-464f-8b51-cc4a1c1a27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PlannerLink" minOccurs="0"/>
                <xsd:element ref="ns2:Link" minOccurs="0"/>
                <xsd:element ref="ns2:Court" minOccurs="0"/>
                <xsd:element ref="ns2:_x0037_AFil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a5d52-b956-467d-b85f-dd40b49e2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PlannerLink" ma:index="13" nillable="true" ma:displayName="Planner Link" ma:format="Hyperlink" ma:internalName="Plann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urt" ma:index="15" nillable="true" ma:displayName="Court" ma:format="Dropdown" ma:internalName="Court">
      <xsd:simpleType>
        <xsd:restriction base="dms:Text">
          <xsd:maxLength value="255"/>
        </xsd:restriction>
      </xsd:simpleType>
    </xsd:element>
    <xsd:element name="_x0037_AFile" ma:index="16" nillable="true" ma:displayName="7AFile" ma:list="{333a5d52-b956-467d-b85f-dd40b49e21b1}" ma:internalName="_x0037_AFile" ma:showField="Modified">
      <xsd:simpleType>
        <xsd:restriction base="dms:Lookup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6244-1c89-464f-8b51-cc4a1c1a2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nnerLink xmlns="333a5d52-b956-467d-b85f-dd40b49e21b1">
      <Url xsi:nil="true"/>
      <Description xsi:nil="true"/>
    </PlannerLink>
    <Court xmlns="333a5d52-b956-467d-b85f-dd40b49e21b1" xsi:nil="true"/>
    <Link xmlns="333a5d52-b956-467d-b85f-dd40b49e21b1">
      <Url xsi:nil="true"/>
      <Description xsi:nil="true"/>
    </Link>
    <_x0037_AFile xmlns="333a5d52-b956-467d-b85f-dd40b49e21b1" xsi:nil="true"/>
  </documentManagement>
</p:properties>
</file>

<file path=customXml/itemProps1.xml><?xml version="1.0" encoding="utf-8"?>
<ds:datastoreItem xmlns:ds="http://schemas.openxmlformats.org/officeDocument/2006/customXml" ds:itemID="{D42BEF11-2C01-44A8-ACFB-7D7FD3C1C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a5d52-b956-467d-b85f-dd40b49e21b1"/>
    <ds:schemaRef ds:uri="414d6244-1c89-464f-8b51-cc4a1c1a2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793795-4759-45CF-9993-76A09F11BB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67F3D2-0A05-48F5-BAF2-2D5AB303F1B0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414d6244-1c89-464f-8b51-cc4a1c1a2751"/>
    <ds:schemaRef ds:uri="333a5d52-b956-467d-b85f-dd40b49e21b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TC Allocations</vt:lpstr>
      <vt:lpstr>WF Allocation</vt:lpstr>
      <vt:lpstr>'TC Allocations'!Print_Area</vt:lpstr>
      <vt:lpstr>'WF Allocation'!Print_Area</vt:lpstr>
      <vt:lpstr>'TC Allocations'!Print_Titles</vt:lpstr>
      <vt:lpstr>'WF Allocation'!Print_Titles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Blihovde, Suzanne</dc:creator>
  <cp:lastModifiedBy>Tuk, Oksana</cp:lastModifiedBy>
  <cp:lastPrinted>2022-06-23T21:38:54Z</cp:lastPrinted>
  <dcterms:created xsi:type="dcterms:W3CDTF">2018-01-10T20:03:03Z</dcterms:created>
  <dcterms:modified xsi:type="dcterms:W3CDTF">2022-07-15T20:56:39Z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0x010100118FD8300DC37D47B8430E3AA1B8E692</vt:lpwstr>
  </property>
</Properties>
</file>